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5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Executive Summary" sheetId="2" state="visible" r:id="rId2"/>
    <sheet xmlns:r="http://schemas.openxmlformats.org/officeDocument/2006/relationships" name="Contract Inventory" sheetId="3" state="visible" r:id="rId3"/>
    <sheet xmlns:r="http://schemas.openxmlformats.org/officeDocument/2006/relationships" name="S9083 Rate Benchmark" sheetId="4" state="visible" r:id="rId4"/>
    <sheet xmlns:r="http://schemas.openxmlformats.org/officeDocument/2006/relationships" name="Key Terms Matrix" sheetId="5" state="visible" r:id="rId5"/>
    <sheet xmlns:r="http://schemas.openxmlformats.org/officeDocument/2006/relationships" name="Renegotiation Priorities" sheetId="6" state="visible" r:id="rId6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3">
    <numFmt numFmtId="164" formatCode="\$#,##0.00"/>
    <numFmt numFmtId="165" formatCode="mmm\ d&quot;, &quot;yyyy"/>
    <numFmt numFmtId="166" formatCode="\$#,##0.00;&quot;($&quot;#,##0.00\)"/>
  </numFmts>
  <fonts count="49">
    <font>
      <name val="Calibri"/>
      <charset val="1"/>
      <family val="2"/>
      <color theme="1"/>
      <sz val="11"/>
    </font>
    <font>
      <name val="Libre Franklin"/>
      <charset val="1"/>
      <b val="1"/>
      <color rgb="FFB08D57"/>
      <sz val="8.5"/>
    </font>
    <font>
      <name val="Fraunces"/>
      <charset val="1"/>
      <b val="1"/>
      <color rgb="FF002545"/>
      <sz val="18"/>
    </font>
    <font>
      <name val="Libre Franklin"/>
      <charset val="1"/>
      <b val="1"/>
      <color rgb="FF1A1A1A"/>
      <sz val="12"/>
    </font>
    <font>
      <name val="Libre Franklin"/>
      <charset val="1"/>
      <color rgb="FF02101F"/>
      <sz val="10.5"/>
    </font>
    <font>
      <name val="Libre Franklin"/>
      <charset val="1"/>
      <b val="1"/>
      <color rgb="FF002545"/>
      <sz val="10"/>
    </font>
    <font>
      <name val="Libre Franklin"/>
      <charset val="1"/>
      <color rgb="FF02101F"/>
      <sz val="10"/>
    </font>
    <font>
      <name val="Libre Franklin"/>
      <charset val="1"/>
      <b val="1"/>
      <color rgb="FFFFFFFF"/>
      <sz val="11"/>
    </font>
    <font>
      <name val="Libre Franklin"/>
      <charset val="1"/>
      <i val="1"/>
      <color rgb="FF5A6470"/>
      <sz val="9"/>
    </font>
    <font>
      <name val="Libre Franklin"/>
      <charset val="1"/>
      <b val="1"/>
      <color rgb="FF002545"/>
      <sz val="11"/>
    </font>
    <font>
      <name val="Libre Franklin"/>
      <charset val="1"/>
      <b val="1"/>
      <color rgb="FF1A1A1A"/>
      <sz val="9.5"/>
    </font>
    <font>
      <name val="Libre Franklin"/>
      <charset val="1"/>
      <color rgb="FF02101F"/>
      <sz val="9.5"/>
    </font>
    <font>
      <name val="Fraunces"/>
      <charset val="1"/>
      <b val="1"/>
      <color rgb="FFFFFFFF"/>
      <sz val="14"/>
    </font>
    <font>
      <name val="Libre Franklin"/>
      <charset val="1"/>
      <i val="1"/>
      <color rgb="FFFFFFFF"/>
      <sz val="9.5"/>
    </font>
    <font>
      <name val="Libre Franklin"/>
      <charset val="1"/>
      <i val="1"/>
      <color rgb="FF5A6470"/>
      <sz val="8.5"/>
    </font>
    <font>
      <name val="Libre Franklin"/>
      <charset val="1"/>
      <b val="1"/>
      <color rgb="FFFFFFFF"/>
      <sz val="10"/>
    </font>
    <font>
      <name val="Libre Franklin"/>
      <charset val="1"/>
      <b val="1"/>
      <color rgb="FFFFFFFF"/>
      <sz val="9"/>
    </font>
    <font>
      <name val="Libre Franklin"/>
      <charset val="1"/>
      <color rgb="FF02101F"/>
      <sz val="8.5"/>
    </font>
    <font>
      <name val="Libre Franklin"/>
      <charset val="1"/>
      <b val="1"/>
      <color rgb="FF02101F"/>
      <sz val="8.5"/>
    </font>
    <font>
      <name val="Libre Franklin"/>
      <charset val="1"/>
      <b val="1"/>
      <color rgb="FFFFFFFF"/>
      <sz val="8.5"/>
    </font>
    <font>
      <name val="Libre Franklin"/>
      <charset val="1"/>
      <i val="1"/>
      <color rgb="FF5A6470"/>
      <sz val="8"/>
    </font>
    <font>
      <name val="Libre Franklin"/>
      <charset val="1"/>
      <b val="1"/>
      <color rgb="FF002545"/>
      <sz val="9"/>
    </font>
    <font>
      <name val="Libre Franklin"/>
      <charset val="1"/>
      <b val="1"/>
      <color rgb="FF002545"/>
      <sz val="8.5"/>
    </font>
    <font>
      <name val="Libre Franklin"/>
      <charset val="1"/>
      <b val="1"/>
      <color rgb="FF0000FF"/>
      <sz val="8.5"/>
    </font>
    <font>
      <name val="Libre Franklin"/>
      <charset val="1"/>
      <b val="1"/>
      <color rgb="FFC1006A"/>
      <sz val="8.5"/>
    </font>
    <font>
      <name val="Libre Franklin"/>
      <b val="1"/>
      <color rgb="FFB08D57"/>
      <sz val="8.5"/>
    </font>
    <font>
      <name val="Fraunces"/>
      <b val="1"/>
      <color rgb="FF002545"/>
      <sz val="18"/>
    </font>
    <font>
      <name val="Libre Franklin"/>
      <b val="1"/>
      <color rgb="FF1A1A1A"/>
      <sz val="12"/>
    </font>
    <font>
      <name val="Libre Franklin"/>
      <color rgb="FF02101F"/>
      <sz val="10.5"/>
    </font>
    <font>
      <name val="Libre Franklin"/>
      <b val="1"/>
      <color rgb="FF002545"/>
      <sz val="10"/>
    </font>
    <font>
      <name val="Libre Franklin"/>
      <color rgb="FF02101F"/>
      <sz val="10"/>
    </font>
    <font>
      <name val="Libre Franklin"/>
      <b val="1"/>
      <color rgb="FFFFFFFF"/>
      <sz val="11"/>
    </font>
    <font>
      <name val="Libre Franklin"/>
      <i val="1"/>
      <color rgb="FF5A6470"/>
      <sz val="9"/>
    </font>
    <font>
      <name val="Libre Franklin"/>
      <b val="1"/>
      <color rgb="FF002545"/>
      <sz val="11"/>
    </font>
    <font>
      <name val="Libre Franklin"/>
      <b val="1"/>
      <color rgb="FF1A1A1A"/>
      <sz val="9.5"/>
    </font>
    <font>
      <name val="Libre Franklin"/>
      <color rgb="FF02101F"/>
      <sz val="9.5"/>
    </font>
    <font>
      <name val="Fraunces"/>
      <b val="1"/>
      <color rgb="FFFFFFFF"/>
      <sz val="14"/>
    </font>
    <font>
      <name val="Libre Franklin"/>
      <i val="1"/>
      <color rgb="FFFFFFFF"/>
      <sz val="9.5"/>
    </font>
    <font>
      <name val="Libre Franklin"/>
      <i val="1"/>
      <color rgb="FF5A6470"/>
      <sz val="8.5"/>
    </font>
    <font>
      <name val="Libre Franklin"/>
      <b val="1"/>
      <color rgb="FFFFFFFF"/>
      <sz val="10"/>
    </font>
    <font>
      <name val="Libre Franklin"/>
      <b val="1"/>
      <color rgb="FFFFFFFF"/>
      <sz val="9"/>
    </font>
    <font>
      <name val="Libre Franklin"/>
      <color rgb="FF02101F"/>
      <sz val="8.5"/>
    </font>
    <font>
      <name val="Libre Franklin"/>
      <b val="1"/>
      <color rgb="FF02101F"/>
      <sz val="8.5"/>
    </font>
    <font>
      <name val="Libre Franklin"/>
      <b val="1"/>
      <color rgb="FFFFFFFF"/>
      <sz val="8.5"/>
    </font>
    <font>
      <name val="Libre Franklin"/>
      <i val="1"/>
      <color rgb="FF5A6470"/>
      <sz val="8"/>
    </font>
    <font>
      <name val="Libre Franklin"/>
      <b val="1"/>
      <color rgb="FF002545"/>
      <sz val="9"/>
    </font>
    <font>
      <name val="Libre Franklin"/>
      <b val="1"/>
      <color rgb="FF002545"/>
      <sz val="8.5"/>
    </font>
    <font>
      <name val="Libre Franklin"/>
      <b val="1"/>
      <color rgb="FF0000FF"/>
      <sz val="8.5"/>
    </font>
    <font>
      <name val="Libre Franklin"/>
      <b val="1"/>
      <color rgb="FFC1006A"/>
      <sz val="8.5"/>
    </font>
  </fonts>
  <fills count="14">
    <fill>
      <patternFill/>
    </fill>
    <fill>
      <patternFill patternType="gray125"/>
    </fill>
    <fill>
      <patternFill patternType="solid">
        <fgColor rgb="FFEFEDE7"/>
        <bgColor rgb="FFE3F0FB"/>
      </patternFill>
    </fill>
    <fill>
      <patternFill patternType="solid">
        <fgColor rgb="FFC1006A"/>
        <bgColor rgb="FFFF00FF"/>
      </patternFill>
    </fill>
    <fill>
      <patternFill patternType="solid">
        <fgColor rgb="FFFFFFFF"/>
        <bgColor rgb="FFF4F1EA"/>
      </patternFill>
    </fill>
    <fill>
      <patternFill patternType="solid">
        <fgColor rgb="FF002545"/>
        <bgColor rgb="FF02101F"/>
      </patternFill>
    </fill>
    <fill>
      <patternFill patternType="solid">
        <fgColor rgb="FF02101F"/>
        <bgColor rgb="FF1A1A1A"/>
      </patternFill>
    </fill>
    <fill>
      <patternFill patternType="solid">
        <fgColor rgb="FFB08D57"/>
        <bgColor rgb="FF3366FF"/>
      </patternFill>
    </fill>
    <fill>
      <patternFill patternType="solid">
        <fgColor rgb="FF5A6470"/>
        <bgColor rgb="FF808080"/>
      </patternFill>
    </fill>
    <fill>
      <patternFill patternType="solid">
        <fgColor rgb="FFF4F1EA"/>
        <bgColor rgb="FFE3F0FB"/>
      </patternFill>
    </fill>
    <fill>
      <patternFill patternType="solid">
        <fgColor rgb="00EFEDE7"/>
      </patternFill>
    </fill>
    <fill>
      <patternFill patternType="solid">
        <fgColor rgb="00C1006A"/>
      </patternFill>
    </fill>
    <fill>
      <patternFill patternType="solid">
        <fgColor rgb="00B08D57"/>
      </patternFill>
    </fill>
    <fill>
      <patternFill patternType="solid">
        <fgColor rgb="00F4F1EA"/>
      </patternFill>
    </fill>
  </fills>
  <borders count="8">
    <border>
      <left/>
      <right/>
      <top/>
      <bottom/>
      <diagonal/>
    </border>
    <border>
      <left style="thin">
        <color rgb="FFC9D0D8"/>
      </left>
      <right style="thin">
        <color rgb="FFC9D0D8"/>
      </right>
      <top style="thin">
        <color rgb="FFC9D0D8"/>
      </top>
      <bottom style="thin">
        <color rgb="FFC9D0D8"/>
      </bottom>
      <diagonal/>
    </border>
    <border>
      <left/>
      <right/>
      <top/>
      <bottom style="medium">
        <color rgb="FFB08D57"/>
      </bottom>
      <diagonal/>
    </border>
    <border>
      <left style="thin">
        <color rgb="FFC9D0D8"/>
      </left>
      <right/>
      <top style="thin">
        <color rgb="FFC9D0D8"/>
      </top>
      <bottom style="thin">
        <color rgb="FFC9D0D8"/>
      </bottom>
      <diagonal/>
    </border>
    <border>
      <left/>
      <right/>
      <top style="thin">
        <color rgb="FFC9D0D8"/>
      </top>
      <bottom/>
      <diagonal/>
    </border>
    <border>
      <left/>
      <right/>
      <top style="thin">
        <color rgb="FFC9D0D8"/>
      </top>
      <bottom style="thin">
        <color rgb="FFC9D0D8"/>
      </bottom>
      <diagonal/>
    </border>
    <border>
      <left/>
      <right style="thin">
        <color rgb="FFC9D0D8"/>
      </right>
      <top style="thin">
        <color rgb="FFC9D0D8"/>
      </top>
      <bottom/>
      <diagonal/>
    </border>
    <border>
      <left/>
      <right style="thin">
        <color rgb="FFC9D0D8"/>
      </right>
      <top style="thin">
        <color rgb="FFC9D0D8"/>
      </top>
      <bottom style="thin">
        <color rgb="FFC9D0D8"/>
      </bottom>
      <diagonal/>
    </border>
  </borders>
  <cellStyleXfs count="1">
    <xf numFmtId="0" fontId="0" fillId="0" borderId="0"/>
  </cellStyleXfs>
  <cellXfs count="121">
    <xf numFmtId="0" fontId="0" fillId="0" borderId="0" pivotButton="0" quotePrefix="0" xfId="0"/>
    <xf numFmtId="0" fontId="0" fillId="0" borderId="3" pivotButton="0" quotePrefix="0" xfId="0"/>
    <xf numFmtId="0" fontId="14" fillId="0" borderId="3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/>
    </xf>
    <xf numFmtId="0" fontId="13" fillId="6" borderId="0" applyAlignment="1" pivotButton="0" quotePrefix="0" xfId="0">
      <alignment horizontal="left" vertical="center"/>
    </xf>
    <xf numFmtId="0" fontId="12" fillId="5" borderId="0" applyAlignment="1" pivotButton="0" quotePrefix="0" xfId="0">
      <alignment horizontal="left" vertical="center"/>
    </xf>
    <xf numFmtId="0" fontId="0" fillId="4" borderId="0" pivotButton="0" quotePrefix="0" xfId="0"/>
    <xf numFmtId="0" fontId="9" fillId="0" borderId="2" pivotButton="0" quotePrefix="0" xfId="0"/>
    <xf numFmtId="0" fontId="8" fillId="0" borderId="0" applyAlignment="1" pivotButton="0" quotePrefix="0" xfId="0">
      <alignment horizontal="left" vertical="top" wrapText="1"/>
    </xf>
    <xf numFmtId="0" fontId="7" fillId="3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0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0" fontId="15" fillId="3" borderId="1" applyAlignment="1" pivotButton="0" quotePrefix="0" xfId="0">
      <alignment horizontal="left" vertical="center" wrapText="1"/>
    </xf>
    <xf numFmtId="0" fontId="15" fillId="7" borderId="1" applyAlignment="1" pivotButton="0" quotePrefix="0" xfId="0">
      <alignment horizontal="left" vertical="center" wrapText="1"/>
    </xf>
    <xf numFmtId="0" fontId="15" fillId="5" borderId="1" applyAlignment="1" pivotButton="0" quotePrefix="0" xfId="0">
      <alignment horizontal="left" vertical="center" wrapText="1"/>
    </xf>
    <xf numFmtId="0" fontId="15" fillId="8" borderId="1" applyAlignment="1" pivotButton="0" quotePrefix="0" xfId="0">
      <alignment horizontal="left" vertical="center" wrapText="1"/>
    </xf>
    <xf numFmtId="0" fontId="16" fillId="5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center" vertical="top" wrapText="1"/>
    </xf>
    <xf numFmtId="0" fontId="17" fillId="0" borderId="1" applyAlignment="1" pivotButton="0" quotePrefix="0" xfId="0">
      <alignment horizontal="left" vertical="top" wrapText="1"/>
    </xf>
    <xf numFmtId="165" fontId="17" fillId="0" borderId="1" applyAlignment="1" pivotButton="0" quotePrefix="0" xfId="0">
      <alignment horizontal="left" vertical="top" wrapText="1"/>
    </xf>
    <xf numFmtId="0" fontId="18" fillId="0" borderId="1" applyAlignment="1" pivotButton="0" quotePrefix="0" xfId="0">
      <alignment horizontal="center" vertical="top" wrapText="1"/>
    </xf>
    <xf numFmtId="0" fontId="19" fillId="3" borderId="1" applyAlignment="1" pivotButton="0" quotePrefix="0" xfId="0">
      <alignment horizontal="center" vertical="center" wrapText="1"/>
    </xf>
    <xf numFmtId="0" fontId="17" fillId="9" borderId="1" applyAlignment="1" pivotButton="0" quotePrefix="0" xfId="0">
      <alignment horizontal="center" vertical="top" wrapText="1"/>
    </xf>
    <xf numFmtId="0" fontId="17" fillId="9" borderId="1" applyAlignment="1" pivotButton="0" quotePrefix="0" xfId="0">
      <alignment horizontal="left" vertical="top" wrapText="1"/>
    </xf>
    <xf numFmtId="165" fontId="17" fillId="9" borderId="1" applyAlignment="1" pivotButton="0" quotePrefix="0" xfId="0">
      <alignment horizontal="left" vertical="top" wrapText="1"/>
    </xf>
    <xf numFmtId="164" fontId="17" fillId="9" borderId="1" applyAlignment="1" pivotButton="0" quotePrefix="0" xfId="0">
      <alignment horizontal="center" vertical="top" wrapText="1"/>
    </xf>
    <xf numFmtId="0" fontId="19" fillId="7" borderId="1" applyAlignment="1" pivotButton="0" quotePrefix="0" xfId="0">
      <alignment horizontal="center" vertical="center" wrapText="1"/>
    </xf>
    <xf numFmtId="0" fontId="19" fillId="5" borderId="1" applyAlignment="1" pivotButton="0" quotePrefix="0" xfId="0">
      <alignment horizontal="center" vertical="center" wrapText="1"/>
    </xf>
    <xf numFmtId="0" fontId="19" fillId="8" borderId="1" applyAlignment="1" pivotButton="0" quotePrefix="0" xfId="0">
      <alignment horizontal="center" vertical="center" wrapText="1"/>
    </xf>
    <xf numFmtId="164" fontId="17" fillId="0" borderId="1" applyAlignment="1" pivotButton="0" quotePrefix="0" xfId="0">
      <alignment horizontal="center" vertical="top" wrapText="1"/>
    </xf>
    <xf numFmtId="0" fontId="22" fillId="0" borderId="0" pivotButton="0" quotePrefix="0" xfId="0"/>
    <xf numFmtId="164" fontId="22" fillId="8" borderId="1" applyAlignment="1" pivotButton="0" quotePrefix="0" xfId="0">
      <alignment horizontal="center" vertical="center" wrapText="1"/>
    </xf>
    <xf numFmtId="0" fontId="17" fillId="0" borderId="0" pivotButton="0" quotePrefix="0" xfId="0"/>
    <xf numFmtId="164" fontId="23" fillId="0" borderId="0" pivotButton="0" quotePrefix="0" xfId="0"/>
    <xf numFmtId="164" fontId="22" fillId="0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left" vertical="center" wrapText="1"/>
    </xf>
    <xf numFmtId="164" fontId="17" fillId="0" borderId="1" applyAlignment="1" pivotButton="0" quotePrefix="0" xfId="0">
      <alignment horizontal="center" vertical="center" wrapText="1"/>
    </xf>
    <xf numFmtId="166" fontId="17" fillId="0" borderId="1" applyAlignment="1" pivotButton="0" quotePrefix="0" xfId="0">
      <alignment horizontal="center" vertical="center" wrapText="1"/>
    </xf>
    <xf numFmtId="0" fontId="18" fillId="0" borderId="1" applyAlignment="1" pivotButton="0" quotePrefix="0" xfId="0">
      <alignment horizontal="center" vertical="center" wrapText="1"/>
    </xf>
    <xf numFmtId="0" fontId="17" fillId="9" borderId="1" applyAlignment="1" pivotButton="0" quotePrefix="0" xfId="0">
      <alignment horizontal="center" vertical="center" wrapText="1"/>
    </xf>
    <xf numFmtId="0" fontId="17" fillId="9" borderId="1" applyAlignment="1" pivotButton="0" quotePrefix="0" xfId="0">
      <alignment horizontal="left" vertical="center" wrapText="1"/>
    </xf>
    <xf numFmtId="164" fontId="17" fillId="9" borderId="1" applyAlignment="1" pivotButton="0" quotePrefix="0" xfId="0">
      <alignment horizontal="center" vertical="center" wrapText="1"/>
    </xf>
    <xf numFmtId="166" fontId="17" fillId="9" borderId="1" applyAlignment="1" pivotButton="0" quotePrefix="0" xfId="0">
      <alignment horizontal="center" vertical="center" wrapText="1"/>
    </xf>
    <xf numFmtId="164" fontId="21" fillId="2" borderId="1" applyAlignment="1" pivotButton="0" quotePrefix="0" xfId="0">
      <alignment horizontal="center" vertical="center" wrapText="1"/>
    </xf>
    <xf numFmtId="166" fontId="21" fillId="2" borderId="1" applyAlignment="1" pivotButton="0" quotePrefix="0" xfId="0">
      <alignment horizontal="center" vertical="center" wrapText="1"/>
    </xf>
    <xf numFmtId="0" fontId="24" fillId="2" borderId="1" applyAlignment="1" pivotButton="0" quotePrefix="0" xfId="0">
      <alignment horizontal="center" vertical="center" wrapText="1"/>
    </xf>
    <xf numFmtId="0" fontId="20" fillId="0" borderId="0" applyAlignment="1" pivotButton="0" quotePrefix="0" xfId="0">
      <alignment horizontal="left" vertical="top" wrapText="1"/>
    </xf>
    <xf numFmtId="0" fontId="21" fillId="0" borderId="0" pivotButton="0" quotePrefix="0" xfId="0"/>
    <xf numFmtId="0" fontId="17" fillId="8" borderId="1" applyAlignment="1" pivotButton="0" quotePrefix="0" xfId="0">
      <alignment horizontal="left" vertical="center" wrapText="1"/>
    </xf>
    <xf numFmtId="0" fontId="17" fillId="0" borderId="3" applyAlignment="1" pivotButton="0" quotePrefix="0" xfId="0">
      <alignment horizontal="left" vertical="center" wrapText="1"/>
    </xf>
    <xf numFmtId="0" fontId="21" fillId="2" borderId="3" pivotButton="0" quotePrefix="0" xfId="0"/>
    <xf numFmtId="0" fontId="25" fillId="0" borderId="0" applyAlignment="1" pivotButton="0" quotePrefix="0" xfId="0">
      <alignment horizontal="left" vertical="center"/>
    </xf>
    <xf numFmtId="0" fontId="26" fillId="0" borderId="0" applyAlignment="1" pivotButton="0" quotePrefix="0" xfId="0">
      <alignment horizontal="left" vertical="center"/>
    </xf>
    <xf numFmtId="0" fontId="27" fillId="0" borderId="0" applyAlignment="1" pivotButton="0" quotePrefix="0" xfId="0">
      <alignment horizontal="left" vertical="center"/>
    </xf>
    <xf numFmtId="0" fontId="28" fillId="0" borderId="0" applyAlignment="1" pivotButton="0" quotePrefix="0" xfId="0">
      <alignment horizontal="left" vertical="center"/>
    </xf>
    <xf numFmtId="0" fontId="29" fillId="10" borderId="1" applyAlignment="1" pivotButton="0" quotePrefix="0" xfId="0">
      <alignment horizontal="left" vertical="center" wrapText="1"/>
    </xf>
    <xf numFmtId="0" fontId="30" fillId="0" borderId="1" applyAlignment="1" pivotButton="0" quotePrefix="0" xfId="0">
      <alignment horizontal="left" vertical="center" wrapText="1"/>
    </xf>
    <xf numFmtId="0" fontId="31" fillId="11" borderId="0" applyAlignment="1" pivotButton="0" quotePrefix="0" xfId="0">
      <alignment horizontal="center" vertical="center"/>
    </xf>
    <xf numFmtId="0" fontId="32" fillId="0" borderId="0" applyAlignment="1" pivotButton="0" quotePrefix="0" xfId="0">
      <alignment horizontal="left" vertical="top" wrapText="1"/>
    </xf>
    <xf numFmtId="0" fontId="33" fillId="0" borderId="2" pivotButton="0" quotePrefix="0" xfId="0"/>
    <xf numFmtId="0" fontId="0" fillId="0" borderId="2" pivotButton="0" quotePrefix="0" xfId="0"/>
    <xf numFmtId="0" fontId="34" fillId="0" borderId="0" applyAlignment="1" pivotButton="0" quotePrefix="0" xfId="0">
      <alignment horizontal="left" vertical="top" wrapText="1"/>
    </xf>
    <xf numFmtId="0" fontId="35" fillId="0" borderId="0" applyAlignment="1" pivotButton="0" quotePrefix="0" xfId="0">
      <alignment horizontal="left" vertical="top" wrapText="1"/>
    </xf>
    <xf numFmtId="0" fontId="36" fillId="5" borderId="0" applyAlignment="1" pivotButton="0" quotePrefix="0" xfId="0">
      <alignment horizontal="left" vertical="center"/>
    </xf>
    <xf numFmtId="0" fontId="37" fillId="6" borderId="0" applyAlignment="1" pivotButton="0" quotePrefix="0" xfId="0">
      <alignment horizontal="left" vertical="center"/>
    </xf>
    <xf numFmtId="0" fontId="31" fillId="5" borderId="0" applyAlignment="1" pivotButton="0" quotePrefix="0" xfId="0">
      <alignment horizontal="left" vertical="center"/>
    </xf>
    <xf numFmtId="0" fontId="29" fillId="0" borderId="1" applyAlignment="1" pivotButton="0" quotePrefix="0" xfId="0">
      <alignment horizontal="center" vertical="center" wrapText="1"/>
    </xf>
    <xf numFmtId="0" fontId="38" fillId="0" borderId="3" applyAlignment="1" pivotButton="0" quotePrefix="0" xfId="0">
      <alignment horizontal="left" vertical="center" wrapText="1"/>
    </xf>
    <xf numFmtId="0" fontId="0" fillId="0" borderId="5" pivotButton="0" quotePrefix="0" xfId="0"/>
    <xf numFmtId="164" fontId="29" fillId="0" borderId="1" applyAlignment="1" pivotButton="0" quotePrefix="0" xfId="0">
      <alignment horizontal="center" vertical="center" wrapText="1"/>
    </xf>
    <xf numFmtId="0" fontId="39" fillId="11" borderId="1" applyAlignment="1" pivotButton="0" quotePrefix="0" xfId="0">
      <alignment horizontal="left" vertical="center" wrapText="1"/>
    </xf>
    <xf numFmtId="0" fontId="39" fillId="12" borderId="1" applyAlignment="1" pivotButton="0" quotePrefix="0" xfId="0">
      <alignment horizontal="left" vertical="center" wrapText="1"/>
    </xf>
    <xf numFmtId="0" fontId="39" fillId="5" borderId="1" applyAlignment="1" pivotButton="0" quotePrefix="0" xfId="0">
      <alignment horizontal="left" vertical="center" wrapText="1"/>
    </xf>
    <xf numFmtId="0" fontId="39" fillId="8" borderId="1" applyAlignment="1" pivotButton="0" quotePrefix="0" xfId="0">
      <alignment horizontal="left" vertical="center" wrapText="1"/>
    </xf>
    <xf numFmtId="0" fontId="40" fillId="5" borderId="1" applyAlignment="1" pivotButton="0" quotePrefix="0" xfId="0">
      <alignment horizontal="center" vertical="center" wrapText="1"/>
    </xf>
    <xf numFmtId="0" fontId="41" fillId="0" borderId="1" applyAlignment="1" pivotButton="0" quotePrefix="0" xfId="0">
      <alignment horizontal="center" vertical="top" wrapText="1"/>
    </xf>
    <xf numFmtId="0" fontId="41" fillId="0" borderId="1" applyAlignment="1" pivotButton="0" quotePrefix="0" xfId="0">
      <alignment horizontal="left" vertical="top" wrapText="1"/>
    </xf>
    <xf numFmtId="165" fontId="41" fillId="0" borderId="1" applyAlignment="1" pivotButton="0" quotePrefix="0" xfId="0">
      <alignment horizontal="left" vertical="top" wrapText="1"/>
    </xf>
    <xf numFmtId="0" fontId="42" fillId="0" borderId="1" applyAlignment="1" pivotButton="0" quotePrefix="0" xfId="0">
      <alignment horizontal="center" vertical="top" wrapText="1"/>
    </xf>
    <xf numFmtId="0" fontId="43" fillId="11" borderId="1" applyAlignment="1" pivotButton="0" quotePrefix="0" xfId="0">
      <alignment horizontal="center" vertical="center" wrapText="1"/>
    </xf>
    <xf numFmtId="0" fontId="41" fillId="13" borderId="1" applyAlignment="1" pivotButton="0" quotePrefix="0" xfId="0">
      <alignment horizontal="center" vertical="top" wrapText="1"/>
    </xf>
    <xf numFmtId="0" fontId="41" fillId="13" borderId="1" applyAlignment="1" pivotButton="0" quotePrefix="0" xfId="0">
      <alignment horizontal="left" vertical="top" wrapText="1"/>
    </xf>
    <xf numFmtId="165" fontId="41" fillId="13" borderId="1" applyAlignment="1" pivotButton="0" quotePrefix="0" xfId="0">
      <alignment horizontal="left" vertical="top" wrapText="1"/>
    </xf>
    <xf numFmtId="164" fontId="41" fillId="13" borderId="1" applyAlignment="1" pivotButton="0" quotePrefix="0" xfId="0">
      <alignment horizontal="center" vertical="top" wrapText="1"/>
    </xf>
    <xf numFmtId="0" fontId="43" fillId="12" borderId="1" applyAlignment="1" pivotButton="0" quotePrefix="0" xfId="0">
      <alignment horizontal="center" vertical="center" wrapText="1"/>
    </xf>
    <xf numFmtId="0" fontId="43" fillId="5" borderId="1" applyAlignment="1" pivotButton="0" quotePrefix="0" xfId="0">
      <alignment horizontal="center" vertical="center" wrapText="1"/>
    </xf>
    <xf numFmtId="0" fontId="43" fillId="8" borderId="1" applyAlignment="1" pivotButton="0" quotePrefix="0" xfId="0">
      <alignment horizontal="center" vertical="center" wrapText="1"/>
    </xf>
    <xf numFmtId="164" fontId="41" fillId="0" borderId="1" applyAlignment="1" pivotButton="0" quotePrefix="0" xfId="0">
      <alignment horizontal="center" vertical="top" wrapText="1"/>
    </xf>
    <xf numFmtId="0" fontId="44" fillId="0" borderId="0" applyAlignment="1" pivotButton="0" quotePrefix="0" xfId="0">
      <alignment horizontal="left" vertical="top" wrapText="1"/>
    </xf>
    <xf numFmtId="0" fontId="45" fillId="0" borderId="0" pivotButton="0" quotePrefix="0" xfId="0"/>
    <xf numFmtId="0" fontId="46" fillId="0" borderId="0" pivotButton="0" quotePrefix="0" xfId="0"/>
    <xf numFmtId="0" fontId="41" fillId="8" borderId="1" applyAlignment="1" pivotButton="0" quotePrefix="0" xfId="0">
      <alignment horizontal="left" vertical="center" wrapText="1"/>
    </xf>
    <xf numFmtId="0" fontId="0" fillId="0" borderId="7" pivotButton="0" quotePrefix="0" xfId="0"/>
    <xf numFmtId="164" fontId="46" fillId="8" borderId="1" applyAlignment="1" pivotButton="0" quotePrefix="0" xfId="0">
      <alignment horizontal="center" vertical="center" wrapText="1"/>
    </xf>
    <xf numFmtId="0" fontId="41" fillId="0" borderId="0" pivotButton="0" quotePrefix="0" xfId="0"/>
    <xf numFmtId="164" fontId="47" fillId="0" borderId="0" pivotButton="0" quotePrefix="0" xfId="0"/>
    <xf numFmtId="0" fontId="41" fillId="0" borderId="3" applyAlignment="1" pivotButton="0" quotePrefix="0" xfId="0">
      <alignment horizontal="left" vertical="center" wrapText="1"/>
    </xf>
    <xf numFmtId="164" fontId="46" fillId="0" borderId="1" applyAlignment="1" pivotButton="0" quotePrefix="0" xfId="0">
      <alignment horizontal="center" vertical="center" wrapText="1"/>
    </xf>
    <xf numFmtId="0" fontId="41" fillId="0" borderId="1" applyAlignment="1" pivotButton="0" quotePrefix="0" xfId="0">
      <alignment horizontal="center" vertical="center" wrapText="1"/>
    </xf>
    <xf numFmtId="0" fontId="41" fillId="0" borderId="1" applyAlignment="1" pivotButton="0" quotePrefix="0" xfId="0">
      <alignment horizontal="left" vertical="center" wrapText="1"/>
    </xf>
    <xf numFmtId="164" fontId="41" fillId="0" borderId="1" applyAlignment="1" pivotButton="0" quotePrefix="0" xfId="0">
      <alignment horizontal="center" vertical="center" wrapText="1"/>
    </xf>
    <xf numFmtId="166" fontId="41" fillId="0" borderId="1" applyAlignment="1" pivotButton="0" quotePrefix="0" xfId="0">
      <alignment horizontal="center" vertical="center" wrapText="1"/>
    </xf>
    <xf numFmtId="0" fontId="42" fillId="0" borderId="1" applyAlignment="1" pivotButton="0" quotePrefix="0" xfId="0">
      <alignment horizontal="center" vertical="center" wrapText="1"/>
    </xf>
    <xf numFmtId="0" fontId="41" fillId="13" borderId="1" applyAlignment="1" pivotButton="0" quotePrefix="0" xfId="0">
      <alignment horizontal="center" vertical="center" wrapText="1"/>
    </xf>
    <xf numFmtId="0" fontId="41" fillId="13" borderId="1" applyAlignment="1" pivotButton="0" quotePrefix="0" xfId="0">
      <alignment horizontal="left" vertical="center" wrapText="1"/>
    </xf>
    <xf numFmtId="164" fontId="41" fillId="13" borderId="1" applyAlignment="1" pivotButton="0" quotePrefix="0" xfId="0">
      <alignment horizontal="center" vertical="center" wrapText="1"/>
    </xf>
    <xf numFmtId="166" fontId="41" fillId="13" borderId="1" applyAlignment="1" pivotButton="0" quotePrefix="0" xfId="0">
      <alignment horizontal="center" vertical="center" wrapText="1"/>
    </xf>
    <xf numFmtId="0" fontId="45" fillId="10" borderId="3" pivotButton="0" quotePrefix="0" xfId="0"/>
    <xf numFmtId="164" fontId="45" fillId="10" borderId="1" applyAlignment="1" pivotButton="0" quotePrefix="0" xfId="0">
      <alignment horizontal="center" vertical="center" wrapText="1"/>
    </xf>
    <xf numFmtId="166" fontId="45" fillId="10" borderId="1" applyAlignment="1" pivotButton="0" quotePrefix="0" xfId="0">
      <alignment horizontal="center" vertical="center" wrapText="1"/>
    </xf>
    <xf numFmtId="0" fontId="48" fillId="10" borderId="1" applyAlignment="1" pivotButton="0" quotePrefix="0" xfId="0">
      <alignment horizontal="center" vertical="center" wrapText="1"/>
    </xf>
  </cellXfs>
  <cellStyles count="1">
    <cellStyle name="Normal" xfId="0" builtinId="0"/>
  </cellStyles>
  <dxfs count="6">
    <dxf>
      <font>
        <name val="Libre Franklin"/>
        <charset val="1"/>
        <b val="1"/>
        <color rgb="FFC1006A"/>
        <sz val="8"/>
      </font>
      <fill>
        <patternFill>
          <bgColor rgb="FFFCE0EF"/>
        </patternFill>
      </fill>
    </dxf>
    <dxf>
      <font>
        <name val="Libre Franklin"/>
        <charset val="1"/>
        <b val="1"/>
        <color rgb="FF5A6470"/>
        <sz val="8"/>
      </font>
    </dxf>
    <dxf>
      <font>
        <name val="Libre Franklin"/>
        <charset val="1"/>
        <b val="1"/>
        <color rgb="FF002545"/>
        <sz val="8"/>
      </font>
      <fill>
        <patternFill>
          <bgColor rgb="FFE3F0FB"/>
        </patternFill>
      </fill>
    </dxf>
    <dxf>
      <font>
        <name val="Libre Franklin"/>
        <charset val="1"/>
        <b val="1"/>
        <color rgb="FFC1006A"/>
        <sz val="8"/>
      </font>
      <fill>
        <patternFill>
          <bgColor rgb="FFFCE0EF"/>
        </patternFill>
      </fill>
    </dxf>
    <dxf>
      <font>
        <name val="Libre Franklin"/>
        <charset val="1"/>
        <b val="1"/>
        <color rgb="FF002545"/>
        <sz val="8"/>
      </font>
    </dxf>
    <dxf>
      <font>
        <name val="Libre Franklin"/>
        <charset val="1"/>
        <b val="1"/>
        <color rgb="FFC1006A"/>
        <sz val="8"/>
      </font>
    </dxf>
  </dxfs>
  <tableStyles count="0" defaultTableStyle="TableStyleMedium2" defaultPivotStyle="PivotStyleLight16"/>
  <colors>
    <indexedColors>
      <rgbColor rgb="FF000000"/>
      <rgbColor rgb="FFFFFFFF"/>
      <rgbColor rgb="FFC1006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1EA"/>
      <rgbColor rgb="FFE3F0FB"/>
      <rgbColor rgb="FF660066"/>
      <rgbColor rgb="FFFF8080"/>
      <rgbColor rgb="FFB08D57"/>
      <rgbColor rgb="FFC9D0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DE7"/>
      <rgbColor rgb="FFCCFFCC"/>
      <rgbColor rgb="FFFFFF99"/>
      <rgbColor rgb="FF99CCFF"/>
      <rgbColor rgb="FFFF99CC"/>
      <rgbColor rgb="FFCC99FF"/>
      <rgbColor rgb="FFFCE0EF"/>
      <rgbColor rgb="FF3366FF"/>
      <rgbColor rgb="FF33CCCC"/>
      <rgbColor rgb="FF99CC00"/>
      <rgbColor rgb="FFFFCC00"/>
      <rgbColor rgb="FFFF9900"/>
      <rgbColor rgb="FFFF6600"/>
      <rgbColor rgb="FF5A6470"/>
      <rgbColor rgb="FF969696"/>
      <rgbColor rgb="FF002545"/>
      <rgbColor rgb="FF339966"/>
      <rgbColor rgb="FF02101F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1</row>
      <rowOff>0</rowOff>
    </from>
    <to>
      <col>1</col>
      <colOff>1713600</colOff>
      <row>1</row>
      <rowOff>514080</rowOff>
    </to>
    <pic>
      <nvPicPr>
        <cNvPr id="2" name="Image 1" descr="Picture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11320" y="200160"/>
          <a:ext cx="1713600" cy="514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617040</colOff>
      <row>0</row>
      <rowOff>266400</rowOff>
    </to>
    <pic>
      <nvPicPr>
        <cNvPr id="2" name="Image 1" descr="Picture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828360" cy="26640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264600</colOff>
      <row>0</row>
      <rowOff>266400</rowOff>
    </to>
    <pic>
      <nvPicPr>
        <cNvPr id="2" name="Image 1" descr="Picture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828360" cy="26640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264600</colOff>
      <row>0</row>
      <rowOff>266400</rowOff>
    </to>
    <pic>
      <nvPicPr>
        <cNvPr id="3" name="Image 1" descr="Picture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828360" cy="26640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264600</colOff>
      <row>0</row>
      <rowOff>266400</rowOff>
    </to>
    <pic>
      <nvPicPr>
        <cNvPr id="4" name="Image 1" descr="Picture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828360" cy="26640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123480</colOff>
      <row>0</row>
      <rowOff>266400</rowOff>
    </to>
    <pic>
      <nvPicPr>
        <cNvPr id="5" name="Image 1" descr="Picture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828360" cy="26640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tabColor rgb="00002545"/>
    <outlinePr summaryBelow="1" summaryRight="1"/>
    <pageSetUpPr/>
  </sheetPr>
  <dimension ref="A1:C30"/>
  <sheetViews>
    <sheetView showGridLines="0" tabSelected="1" zoomScaleNormal="100" workbookViewId="0">
      <selection activeCell="A1" sqref="A1"/>
    </sheetView>
  </sheetViews>
  <sheetFormatPr baseColWidth="8" defaultColWidth="8.7109375" defaultRowHeight="15"/>
  <cols>
    <col width="3" customWidth="1" style="14" min="1" max="1"/>
    <col width="26" customWidth="1" style="14" min="2" max="2"/>
    <col width="66" customWidth="1" style="14" min="3" max="3"/>
    <col width="3" customWidth="1" style="14" min="4" max="4"/>
  </cols>
  <sheetData>
    <row r="1" ht="15.75" customHeight="1" s="14"/>
    <row r="2" ht="45.75" customHeight="1" s="14"/>
    <row r="3" ht="15.75" customHeight="1" s="14">
      <c r="B3" s="61" t="inlineStr">
        <is>
          <t>MANAGED CARE STRATEGY   •   PAYER CONTRACTING   •   REIMBURSEMENT ANALYTICS</t>
        </is>
      </c>
    </row>
    <row r="4" ht="15.75" customHeight="1" s="14"/>
    <row r="5" ht="15.75" customHeight="1" s="14"/>
    <row r="6" ht="30" customHeight="1" s="14">
      <c r="B6" s="62" t="inlineStr">
        <is>
          <t>MANAGED CARE CONTRACT INVENTORY &amp; RATE SUMMARY</t>
        </is>
      </c>
    </row>
    <row r="7" ht="15.75" customHeight="1" s="14">
      <c r="B7" s="63" t="inlineStr">
        <is>
          <t>Prepared for:  Multi-state urgent care platform (identity withheld)</t>
        </is>
      </c>
    </row>
    <row r="8" ht="15.75" customHeight="1" s="14">
      <c r="B8" s="64" t="inlineStr">
        <is>
          <t>Scope:  All active third-party payer agreements across two Tax ID Numbers (states withheld)</t>
        </is>
      </c>
    </row>
    <row r="9" ht="15.75" customHeight="1" s="14"/>
    <row r="10" ht="15.75" customHeight="1" s="14"/>
    <row r="11" ht="19.5" customHeight="1" s="14">
      <c r="B11" s="65" t="inlineStr">
        <is>
          <t>Engagement</t>
        </is>
      </c>
      <c r="C11" s="66" t="inlineStr">
        <is>
          <t>Contract abstraction, rate inventory &amp; renegotiation assessment</t>
        </is>
      </c>
    </row>
    <row r="12" ht="19.5" customHeight="1" s="14">
      <c r="B12" s="65" t="inlineStr">
        <is>
          <t>Client entities</t>
        </is>
      </c>
      <c r="C12" s="66" t="inlineStr">
        <is>
          <t>Entity A  •  Entity B  (contracting entities masked)</t>
        </is>
      </c>
    </row>
    <row r="13" ht="19.5" customHeight="1" s="14">
      <c r="B13" s="65" t="inlineStr">
        <is>
          <t>Agreements reviewed</t>
        </is>
      </c>
      <c r="C13" s="66" t="inlineStr">
        <is>
          <t>46 managed care agreements (see Contract Inventory)</t>
        </is>
      </c>
    </row>
    <row r="14" ht="19.5" customHeight="1" s="14">
      <c r="B14" s="65" t="inlineStr">
        <is>
          <t>Report date</t>
        </is>
      </c>
      <c r="C14" s="66" t="inlineStr">
        <is>
          <t>July 21, 2026</t>
        </is>
      </c>
    </row>
    <row r="15" ht="19.5" customHeight="1" s="14">
      <c r="B15" s="65" t="inlineStr">
        <is>
          <t>Prepared by</t>
        </is>
      </c>
      <c r="C15" s="66" t="inlineStr">
        <is>
          <t>Fulcrum Health Partners</t>
        </is>
      </c>
    </row>
    <row r="16" ht="19.5" customHeight="1" s="14">
      <c r="B16" s="65" t="inlineStr">
        <is>
          <t>Version</t>
        </is>
      </c>
      <c r="C16" s="66" t="inlineStr">
        <is>
          <t>Sample v1.0</t>
        </is>
      </c>
    </row>
    <row r="17" ht="19.5" customHeight="1" s="14">
      <c r="B17" s="65" t="inlineStr">
        <is>
          <t>Classification</t>
        </is>
      </c>
      <c r="C17" s="66" t="inlineStr">
        <is>
          <t>Illustrative sample — public</t>
        </is>
      </c>
    </row>
    <row r="18" ht="15.75" customHeight="1" s="14"/>
    <row r="19" ht="15.75" customHeight="1" s="14"/>
    <row r="20" ht="21.75" customHeight="1" s="14">
      <c r="B20" s="67" t="inlineStr">
        <is>
          <t>ILLUSTRATIVE SAMPLE — NOT ACTUAL CLIENT DATA</t>
        </is>
      </c>
    </row>
    <row r="21" ht="15.75" customHeight="1" s="14">
      <c r="B21" s="68" t="inlineStr">
        <is>
          <t>This workbook is a redacted, illustrative mockup of the deliverable Fulcrum Health Partners provides after reviewing a client's full managed care contract portfolio. Payer names are representative of the urgent care market; all Tax IDs are masked and every rate, term, and flag shown is fabricated for demonstration. Benchmarks are placeholders, not Fulcrum's proprietary rate database.</t>
        </is>
      </c>
    </row>
    <row r="22" ht="15.75" customHeight="1" s="14"/>
    <row r="23" ht="15.75" customHeight="1" s="14"/>
    <row r="24" ht="15.75" customHeight="1" s="14"/>
    <row r="25" ht="15.75" customHeight="1" s="14">
      <c r="B25" s="69" t="inlineStr">
        <is>
          <t>HOW TO USE THIS WORKBOOK</t>
        </is>
      </c>
      <c r="C25" s="70" t="n"/>
    </row>
    <row r="26" ht="25.5" customHeight="1" s="14">
      <c r="B26" s="71" t="inlineStr">
        <is>
          <t>Executive Summary</t>
        </is>
      </c>
      <c r="C26" s="72" t="inlineStr">
        <is>
          <t>Portfolio dashboard — counts by payer type, methodology mix, and priority flags (formula-driven).</t>
        </is>
      </c>
    </row>
    <row r="27" ht="25.5" customHeight="1" s="14">
      <c r="B27" s="71" t="inlineStr">
        <is>
          <t>Contract Inventory</t>
        </is>
      </c>
      <c r="C27" s="72" t="inlineStr">
        <is>
          <t>Master abstract — one row per agreement with terms, methodology, S9083 handling &amp; flags.</t>
        </is>
      </c>
    </row>
    <row r="28" ht="25.5" customHeight="1" s="14">
      <c r="B28" s="71" t="inlineStr">
        <is>
          <t>S9083 Rate Benchmark</t>
        </is>
      </c>
      <c r="C28" s="72" t="inlineStr">
        <is>
          <t>Case-rate S9083 contracts vs. illustrative regional benchmark, with variance and market position.</t>
        </is>
      </c>
    </row>
    <row r="29" ht="25.5" customHeight="1" s="14">
      <c r="B29" s="71" t="inlineStr">
        <is>
          <t>Key Terms Matrix</t>
        </is>
      </c>
      <c r="C29" s="72" t="inlineStr">
        <is>
          <t>Provision-by-provision grid: renewal, escalator, timely filing, MFN, all-products, etc.</t>
        </is>
      </c>
    </row>
    <row r="30" ht="25.5" customHeight="1" s="14">
      <c r="B30" s="71" t="inlineStr">
        <is>
          <t>Renegotiation Priorities</t>
        </is>
      </c>
      <c r="C30" s="72" t="inlineStr">
        <is>
          <t>Ranked action list — where to focus for rate lift and risk reduction.</t>
        </is>
      </c>
    </row>
    <row r="31" ht="15.75" customHeight="1" s="14"/>
    <row r="32" ht="15.75" customHeight="1" s="14"/>
    <row r="33" ht="15.75" customHeight="1" s="14"/>
    <row r="34" ht="15.75" customHeight="1" s="14"/>
    <row r="35" ht="15.75" customHeight="1" s="14"/>
    <row r="36" ht="15.75" customHeight="1" s="14"/>
    <row r="37" ht="15.75" customHeight="1" s="14"/>
    <row r="38" ht="15.75" customHeight="1" s="14"/>
    <row r="39" ht="15.75" customHeight="1" s="14"/>
    <row r="40" ht="15.75" customHeight="1" s="14"/>
    <row r="41" ht="15.75" customHeight="1" s="14"/>
    <row r="42" ht="15.75" customHeight="1" s="14"/>
    <row r="43" ht="15.75" customHeight="1" s="14"/>
    <row r="44" ht="15.75" customHeight="1" s="14"/>
    <row r="45" ht="15.75" customHeight="1" s="14"/>
  </sheetData>
  <mergeCells count="8">
    <mergeCell ref="B21:C23"/>
    <mergeCell ref="B6:C6"/>
    <mergeCell ref="B2:C2"/>
    <mergeCell ref="B7:C7"/>
    <mergeCell ref="B25:C25"/>
    <mergeCell ref="B3:C3"/>
    <mergeCell ref="B20:C20"/>
    <mergeCell ref="B8:C8"/>
  </mergeCells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02545"/>
    <outlinePr summaryBelow="1" summaryRight="1"/>
    <pageSetUpPr/>
  </sheetPr>
  <dimension ref="A1:E38"/>
  <sheetViews>
    <sheetView showGridLines="0" zoomScaleNormal="100" workbookViewId="0">
      <selection activeCell="A1" sqref="A1"/>
    </sheetView>
  </sheetViews>
  <sheetFormatPr baseColWidth="8" defaultColWidth="8.7109375" defaultRowHeight="15"/>
  <cols>
    <col width="3" customWidth="1" style="14" min="1" max="1"/>
    <col width="34" customWidth="1" style="14" min="2" max="2"/>
    <col width="12" customWidth="1" style="14" min="3" max="4"/>
    <col width="40" customWidth="1" style="14" min="5" max="5"/>
    <col width="3" customWidth="1" style="14" min="6" max="6"/>
  </cols>
  <sheetData>
    <row r="1" ht="30" customHeight="1" s="14">
      <c r="A1" s="6" t="n"/>
    </row>
    <row r="2" ht="30" customHeight="1" s="14">
      <c r="A2" s="73" t="inlineStr">
        <is>
          <t>EXECUTIVE SUMMARY</t>
        </is>
      </c>
    </row>
    <row r="3" ht="18" customHeight="1" s="14">
      <c r="A3" s="74" t="inlineStr">
        <is>
          <t>Portfolio dashboard — figures below are formula-driven from the Contract Inventory tab</t>
        </is>
      </c>
    </row>
    <row r="4"/>
    <row r="5" ht="19.5" customHeight="1" s="14">
      <c r="B5" s="75" t="inlineStr">
        <is>
          <t>PORTFOLIO AT A GLANCE</t>
        </is>
      </c>
    </row>
    <row r="6" ht="18" customHeight="1" s="14">
      <c r="B6" s="66" t="inlineStr">
        <is>
          <t>Total agreements reviewed</t>
        </is>
      </c>
      <c r="C6" s="76">
        <f>COUNTA('Contract Inventory'!$A$5:$A$50)</f>
        <v/>
      </c>
      <c r="D6" s="77" t="inlineStr">
        <is>
          <t>Across both TINs</t>
        </is>
      </c>
      <c r="E6" s="78" t="n"/>
    </row>
    <row r="7" ht="18" customHeight="1" s="14">
      <c r="B7" s="66" t="inlineStr">
        <is>
          <t>Entity A</t>
        </is>
      </c>
      <c r="C7" s="76">
        <f>COUNTIF('Contract Inventory'!$B$5:$B$50,"Entity A")</f>
        <v/>
      </c>
      <c r="D7" s="77" t="n"/>
      <c r="E7" s="78" t="n"/>
    </row>
    <row r="8" ht="18" customHeight="1" s="14">
      <c r="B8" s="66" t="inlineStr">
        <is>
          <t>Entity B</t>
        </is>
      </c>
      <c r="C8" s="76">
        <f>COUNTIF('Contract Inventory'!$B$5:$B$50,"Entity B")</f>
        <v/>
      </c>
      <c r="D8" s="77" t="n"/>
      <c r="E8" s="78" t="n"/>
    </row>
    <row r="9"/>
    <row r="10" ht="19.5" customHeight="1" s="14">
      <c r="B10" s="75" t="inlineStr">
        <is>
          <t>BY REIMBURSEMENT METHODOLOGY</t>
        </is>
      </c>
    </row>
    <row r="11" ht="18" customHeight="1" s="14">
      <c r="B11" s="66" t="inlineStr">
        <is>
          <t>Fee-for-Service (FFS)</t>
        </is>
      </c>
      <c r="C11" s="76">
        <f>COUNTIF('Contract Inventory'!$L$5:$L$50,"FFS")</f>
        <v/>
      </c>
      <c r="D11" s="77" t="n"/>
      <c r="E11" s="78" t="n"/>
    </row>
    <row r="12" ht="18" customHeight="1" s="14">
      <c r="B12" s="66" t="inlineStr">
        <is>
          <t>Case Rate (global S9083)</t>
        </is>
      </c>
      <c r="C12" s="76">
        <f>COUNTIF('Contract Inventory'!$L$5:$L$50,"Case Rate")</f>
        <v/>
      </c>
      <c r="D12" s="77" t="n"/>
      <c r="E12" s="78" t="n"/>
    </row>
    <row r="13" ht="18" customHeight="1" s="14">
      <c r="B13" s="66" t="inlineStr">
        <is>
          <t>Capitation (PMPM)</t>
        </is>
      </c>
      <c r="C13" s="76">
        <f>COUNTIF('Contract Inventory'!$L$5:$L$50,"Capitation")</f>
        <v/>
      </c>
      <c r="D13" s="77" t="n"/>
      <c r="E13" s="78" t="n"/>
    </row>
    <row r="14" ht="18" customHeight="1" s="14">
      <c r="B14" s="66" t="inlineStr">
        <is>
          <t>Avg. contracted S9083 (case-rate only)</t>
        </is>
      </c>
      <c r="C14" s="79">
        <f>IFERROR(AVERAGEIFS('Contract Inventory'!$N$5:$N$50,'Contract Inventory'!$L$5:$L$50,"Case Rate"),0)</f>
        <v/>
      </c>
      <c r="D14" s="77" t="inlineStr">
        <is>
          <t>Simple average of global case rates</t>
        </is>
      </c>
      <c r="E14" s="78" t="n"/>
    </row>
    <row r="15"/>
    <row r="16" ht="19.5" customHeight="1" s="14">
      <c r="B16" s="75" t="inlineStr">
        <is>
          <t>BY LINE OF BUSINESS</t>
        </is>
      </c>
    </row>
    <row r="17" ht="18" customHeight="1" s="14">
      <c r="B17" s="66" t="inlineStr">
        <is>
          <t>Commercial</t>
        </is>
      </c>
      <c r="C17" s="76">
        <f>COUNTIF('Contract Inventory'!$F$5:$F$50,"Commercial")</f>
        <v/>
      </c>
      <c r="D17" s="77" t="n"/>
      <c r="E17" s="78" t="n"/>
    </row>
    <row r="18" ht="18" customHeight="1" s="14">
      <c r="B18" s="66" t="inlineStr">
        <is>
          <t>Medicare Advantage</t>
        </is>
      </c>
      <c r="C18" s="76">
        <f>COUNTIF('Contract Inventory'!$F$5:$F$50,"Medicare Advantage")</f>
        <v/>
      </c>
      <c r="D18" s="77" t="n"/>
      <c r="E18" s="78" t="n"/>
    </row>
    <row r="19" ht="18" customHeight="1" s="14">
      <c r="B19" s="66" t="inlineStr">
        <is>
          <t>Medicaid MCO</t>
        </is>
      </c>
      <c r="C19" s="76">
        <f>COUNTIF('Contract Inventory'!$F$5:$F$50,"Medicaid MCO")</f>
        <v/>
      </c>
      <c r="D19" s="77" t="n"/>
      <c r="E19" s="78" t="n"/>
    </row>
    <row r="20" ht="18" customHeight="1" s="14">
      <c r="B20" s="66" t="inlineStr">
        <is>
          <t>Marketplace</t>
        </is>
      </c>
      <c r="C20" s="76">
        <f>COUNTIF('Contract Inventory'!$F$5:$F$50,"Marketplace")</f>
        <v/>
      </c>
      <c r="D20" s="77" t="n"/>
      <c r="E20" s="78" t="n"/>
    </row>
    <row r="21" ht="18" customHeight="1" s="14">
      <c r="B21" s="66" t="inlineStr">
        <is>
          <t>Workers' Comp</t>
        </is>
      </c>
      <c r="C21" s="76">
        <f>COUNTIF('Contract Inventory'!$F$5:$F$50,"Workers' Comp")</f>
        <v/>
      </c>
      <c r="D21" s="77" t="n"/>
      <c r="E21" s="78" t="n"/>
    </row>
    <row r="22" ht="18" customHeight="1" s="14">
      <c r="B22" s="66" t="inlineStr">
        <is>
          <t>Network / Rental</t>
        </is>
      </c>
      <c r="C22" s="76">
        <f>COUNTIF('Contract Inventory'!$F$5:$F$50,"Network / Rental")</f>
        <v/>
      </c>
      <c r="D22" s="77" t="n"/>
      <c r="E22" s="78" t="n"/>
    </row>
    <row r="23"/>
    <row r="24" ht="19.5" customHeight="1" s="14">
      <c r="B24" s="75" t="inlineStr">
        <is>
          <t>BY CONTRACTING ENTITY (MASKED)</t>
        </is>
      </c>
    </row>
    <row r="25" ht="18" customHeight="1" s="14">
      <c r="B25" s="66" t="inlineStr">
        <is>
          <t>Entity A — agreements</t>
        </is>
      </c>
      <c r="C25" s="76">
        <f>COUNTIF('Contract Inventory'!$B$5:$B$50,"Entity A")</f>
        <v/>
      </c>
      <c r="D25" s="77" t="inlineStr">
        <is>
          <t>Contracting entity 1 (identity withheld)</t>
        </is>
      </c>
      <c r="E25" s="78" t="n"/>
    </row>
    <row r="26" ht="18" customHeight="1" s="14">
      <c r="B26" s="66" t="inlineStr">
        <is>
          <t>Entity B — agreements</t>
        </is>
      </c>
      <c r="C26" s="76">
        <f>COUNTIF('Contract Inventory'!$B$5:$B$50,"Entity B")</f>
        <v/>
      </c>
      <c r="D26" s="77" t="inlineStr">
        <is>
          <t>Contracting entity 2 (identity withheld)</t>
        </is>
      </c>
      <c r="E26" s="78" t="n"/>
    </row>
    <row r="27" ht="18" customHeight="1" s="14">
      <c r="B27" s="66" t="n"/>
      <c r="C27" s="76" t="n"/>
      <c r="D27" s="77" t="n"/>
      <c r="E27" s="78" t="n"/>
    </row>
    <row r="28"/>
    <row r="29" ht="19.5" customHeight="1" s="14">
      <c r="B29" s="75" t="inlineStr">
        <is>
          <t>RISK &amp; OPPORTUNITY FLAGS</t>
        </is>
      </c>
    </row>
    <row r="30" ht="18" customHeight="1" s="14">
      <c r="B30" s="66" t="inlineStr">
        <is>
          <t>Evergreen / auto-renew agreements</t>
        </is>
      </c>
      <c r="C30" s="76">
        <f>COUNTIF('Contract Inventory'!$I$5:$I$50,"*Evergreen*")+COUNTIF('Contract Inventory'!$I$5:$I$50,"*auto*")</f>
        <v/>
      </c>
      <c r="D30" s="77" t="inlineStr">
        <is>
          <t>No fixed end / rolls automatically</t>
        </is>
      </c>
      <c r="E30" s="78" t="n"/>
    </row>
    <row r="31" ht="18" customHeight="1" s="14">
      <c r="B31" s="66" t="inlineStr">
        <is>
          <t>Agreements with NO annual escalator</t>
        </is>
      </c>
      <c r="C31" s="76">
        <f>COUNTIF('Contract Inventory'!$Q$5:$Q$50,"None")</f>
        <v/>
      </c>
      <c r="D31" s="77" t="inlineStr">
        <is>
          <t>Rate erosion risk</t>
        </is>
      </c>
      <c r="E31" s="78" t="n"/>
    </row>
    <row r="32" ht="18" customHeight="1" s="14">
      <c r="B32" s="66" t="inlineStr">
        <is>
          <t>Case-rate S9083 below market</t>
        </is>
      </c>
      <c r="C32" s="76">
        <f>COUNTIF('S9083 Rate Benchmark'!$J$6:$J$100,"Below market")</f>
        <v/>
      </c>
      <c r="D32" s="77" t="inlineStr">
        <is>
          <t>See S9083 Rate Benchmark tab</t>
        </is>
      </c>
      <c r="E32" s="78" t="n"/>
    </row>
    <row r="33"/>
    <row r="34" ht="19.5" customHeight="1" s="14">
      <c r="B34" s="75" t="inlineStr">
        <is>
          <t>RENEGOTIATION PRIORITY</t>
        </is>
      </c>
    </row>
    <row r="35" ht="18" customHeight="1" s="14">
      <c r="B35" s="80" t="inlineStr">
        <is>
          <t>High priority</t>
        </is>
      </c>
      <c r="C35" s="76">
        <f>COUNTIF('Contract Inventory'!$T$5:$T$50,"High")</f>
        <v/>
      </c>
      <c r="D35" s="1" t="n"/>
      <c r="E35" s="78" t="n"/>
    </row>
    <row r="36" ht="18" customHeight="1" s="14">
      <c r="B36" s="81" t="inlineStr">
        <is>
          <t>Medium priority</t>
        </is>
      </c>
      <c r="C36" s="76">
        <f>COUNTIF('Contract Inventory'!$T$5:$T$50,"Medium")</f>
        <v/>
      </c>
      <c r="D36" s="1" t="n"/>
      <c r="E36" s="78" t="n"/>
    </row>
    <row r="37" ht="18" customHeight="1" s="14">
      <c r="B37" s="82" t="inlineStr">
        <is>
          <t>Low priority</t>
        </is>
      </c>
      <c r="C37" s="76">
        <f>COUNTIF('Contract Inventory'!$T$5:$T$50,"Low")</f>
        <v/>
      </c>
      <c r="D37" s="1" t="n"/>
      <c r="E37" s="78" t="n"/>
    </row>
    <row r="38" ht="18" customHeight="1" s="14">
      <c r="B38" s="83" t="inlineStr">
        <is>
          <t>Monitor priority</t>
        </is>
      </c>
      <c r="C38" s="76">
        <f>COUNTIF('Contract Inventory'!$T$5:$T$50,"Monitor")</f>
        <v/>
      </c>
      <c r="D38" s="1" t="n"/>
      <c r="E38" s="78" t="n"/>
    </row>
  </sheetData>
  <mergeCells count="32">
    <mergeCell ref="D20:E20"/>
    <mergeCell ref="D19:E19"/>
    <mergeCell ref="A1:E1"/>
    <mergeCell ref="D22:E22"/>
    <mergeCell ref="B24:E24"/>
    <mergeCell ref="B5:E5"/>
    <mergeCell ref="D36:E36"/>
    <mergeCell ref="D31:E31"/>
    <mergeCell ref="D21:E21"/>
    <mergeCell ref="D6:E6"/>
    <mergeCell ref="D13:E13"/>
    <mergeCell ref="D11:E11"/>
    <mergeCell ref="D27:E27"/>
    <mergeCell ref="B16:E16"/>
    <mergeCell ref="D32:E32"/>
    <mergeCell ref="D17:E17"/>
    <mergeCell ref="A3:E3"/>
    <mergeCell ref="D7:E7"/>
    <mergeCell ref="A2:E2"/>
    <mergeCell ref="D37:E37"/>
    <mergeCell ref="D18:E18"/>
    <mergeCell ref="D12:E12"/>
    <mergeCell ref="D25:E25"/>
    <mergeCell ref="D8:E8"/>
    <mergeCell ref="D30:E30"/>
    <mergeCell ref="D38:E38"/>
    <mergeCell ref="B29:E29"/>
    <mergeCell ref="D14:E14"/>
    <mergeCell ref="B34:E34"/>
    <mergeCell ref="B10:E10"/>
    <mergeCell ref="D26:E26"/>
    <mergeCell ref="D35:E35"/>
  </mergeCells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02545"/>
    <outlinePr summaryBelow="1" summaryRight="1"/>
    <pageSetUpPr/>
  </sheetPr>
  <dimension ref="A1:T5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" sqref="A1"/>
    </sheetView>
  </sheetViews>
  <sheetFormatPr baseColWidth="8" defaultColWidth="8.7109375" defaultRowHeight="15"/>
  <cols>
    <col width="8" customWidth="1" style="14" min="1" max="1"/>
    <col width="10" customWidth="1" style="14" min="2" max="2"/>
    <col width="12" customWidth="1" style="14" min="3" max="3"/>
    <col width="22" customWidth="1" style="14" min="4" max="4"/>
    <col width="26" customWidth="1" style="14" min="5" max="5"/>
    <col width="15" customWidth="1" style="14" min="6" max="6"/>
    <col width="7" customWidth="1" style="14" min="7" max="7"/>
    <col width="11" customWidth="1" style="14" min="8" max="8"/>
    <col width="20" customWidth="1" style="14" min="9" max="9"/>
    <col width="16" customWidth="1" style="14" min="10" max="10"/>
    <col width="9" customWidth="1" style="14" min="11" max="11"/>
    <col width="12" customWidth="1" style="14" min="12" max="12"/>
    <col width="22" customWidth="1" style="14" min="13" max="13"/>
    <col width="9" customWidth="1" style="14" min="14" max="14"/>
    <col width="26" customWidth="1" style="14" min="15" max="16"/>
    <col width="12" customWidth="1" style="14" min="17" max="17"/>
    <col width="15" customWidth="1" style="14" min="18" max="18"/>
    <col width="40" customWidth="1" style="14" min="19" max="19"/>
    <col width="10" customWidth="1" style="14" min="20" max="20"/>
  </cols>
  <sheetData>
    <row r="1" ht="30" customHeight="1" s="14">
      <c r="A1" s="6" t="n"/>
    </row>
    <row r="2" ht="30" customHeight="1" s="14">
      <c r="A2" s="73" t="inlineStr">
        <is>
          <t>CONTRACT INVENTORY — MASTER ABSTRACT</t>
        </is>
      </c>
    </row>
    <row r="3" ht="18" customHeight="1" s="14">
      <c r="A3" s="74" t="inlineStr">
        <is>
          <t>Multi-state urgent care platform (identity withheld)  •  46 agreements across Entity A and Entity B  •  Illustrative sample</t>
        </is>
      </c>
    </row>
    <row r="4" ht="39.75" customHeight="1" s="14">
      <c r="A4" s="84" t="inlineStr">
        <is>
          <t>Ref #</t>
        </is>
      </c>
      <c r="B4" s="84" t="inlineStr">
        <is>
          <t>TIN /
Region</t>
        </is>
      </c>
      <c r="C4" s="84" t="inlineStr">
        <is>
          <t>Contracting
Entity</t>
        </is>
      </c>
      <c r="D4" s="84" t="inlineStr">
        <is>
          <t>Payer (Parent)</t>
        </is>
      </c>
      <c r="E4" s="84" t="inlineStr">
        <is>
          <t>Plan / Product / Network</t>
        </is>
      </c>
      <c r="F4" s="84" t="inlineStr">
        <is>
          <t>Line of Business</t>
        </is>
      </c>
      <c r="G4" s="84" t="inlineStr">
        <is>
          <t>State (withheld)</t>
        </is>
      </c>
      <c r="H4" s="84" t="inlineStr">
        <is>
          <t>Effective
Date</t>
        </is>
      </c>
      <c r="I4" s="84" t="inlineStr">
        <is>
          <t>Renewal Structure</t>
        </is>
      </c>
      <c r="J4" s="84" t="inlineStr">
        <is>
          <t>Term End /
Next Window</t>
        </is>
      </c>
      <c r="K4" s="84" t="inlineStr">
        <is>
          <t>Term w/o
Cause (days)</t>
        </is>
      </c>
      <c r="L4" s="84" t="inlineStr">
        <is>
          <t>Reimb.
Methodology</t>
        </is>
      </c>
      <c r="M4" s="84" t="inlineStr">
        <is>
          <t>UC Rate Basis</t>
        </is>
      </c>
      <c r="N4" s="84" t="inlineStr">
        <is>
          <t>S9083
Rate ($)</t>
        </is>
      </c>
      <c r="O4" s="84" t="inlineStr">
        <is>
          <t>S9083 Treatment</t>
        </is>
      </c>
      <c r="P4" s="84" t="inlineStr">
        <is>
          <t>E/M / FFS Basis</t>
        </is>
      </c>
      <c r="Q4" s="84" t="inlineStr">
        <is>
          <t>Annual
Escalator</t>
        </is>
      </c>
      <c r="R4" s="84" t="inlineStr">
        <is>
          <t>Rate Position
vs. Benchmark</t>
        </is>
      </c>
      <c r="S4" s="84" t="inlineStr">
        <is>
          <t>Key Flags</t>
        </is>
      </c>
      <c r="T4" s="84" t="inlineStr">
        <is>
          <t>Reneg.
Priority</t>
        </is>
      </c>
    </row>
    <row r="5" ht="22.5" customHeight="1" s="14">
      <c r="A5" s="85" t="inlineStr">
        <is>
          <t>UC-001</t>
        </is>
      </c>
      <c r="B5" s="86" t="inlineStr">
        <is>
          <t>Entity A</t>
        </is>
      </c>
      <c r="C5" s="86" t="inlineStr">
        <is>
          <t>Operating Entity A</t>
        </is>
      </c>
      <c r="D5" s="86" t="inlineStr">
        <is>
          <t>Blue Cross Blue Shield (HCSC)</t>
        </is>
      </c>
      <c r="E5" s="86" t="inlineStr">
        <is>
          <t>Blue Choice PPO / Blue Advantage</t>
        </is>
      </c>
      <c r="F5" s="86" t="inlineStr">
        <is>
          <t>Commercial</t>
        </is>
      </c>
      <c r="G5" s="85" t="inlineStr">
        <is>
          <t>—</t>
        </is>
      </c>
      <c r="H5" s="87" t="n">
        <v>43556</v>
      </c>
      <c r="I5" s="86" t="inlineStr">
        <is>
          <t>Evergreen (auto-renew 1-yr)</t>
        </is>
      </c>
      <c r="J5" s="86" t="inlineStr">
        <is>
          <t>2026-03-31 / 120-day window</t>
        </is>
      </c>
      <c r="K5" s="85" t="n">
        <v>120</v>
      </c>
      <c r="L5" s="86" t="inlineStr">
        <is>
          <t>FFS</t>
        </is>
      </c>
      <c r="M5" s="86" t="inlineStr">
        <is>
          <t>% of Medicare (NPFS)</t>
        </is>
      </c>
      <c r="N5" s="85" t="n"/>
      <c r="O5" s="86" t="inlineStr">
        <is>
          <t>Bundled into E/M — not separately payable</t>
        </is>
      </c>
      <c r="P5" s="86" t="inlineStr">
        <is>
          <t>135% CMS NPFS (current-yr, lesser-of billed)</t>
        </is>
      </c>
      <c r="Q5" s="86" t="inlineStr">
        <is>
          <t>None</t>
        </is>
      </c>
      <c r="R5" s="88" t="inlineStr">
        <is>
          <t>FFS — see E/M basis</t>
        </is>
      </c>
      <c r="S5" s="86" t="inlineStr">
        <is>
          <t>Evergreen, no escalator; all-products clause; unilateral amendment</t>
        </is>
      </c>
      <c r="T5" s="89" t="inlineStr">
        <is>
          <t>High</t>
        </is>
      </c>
    </row>
    <row r="6" ht="22.5" customHeight="1" s="14">
      <c r="A6" s="90" t="inlineStr">
        <is>
          <t>UC-002</t>
        </is>
      </c>
      <c r="B6" s="91" t="inlineStr">
        <is>
          <t>Entity A</t>
        </is>
      </c>
      <c r="C6" s="91" t="inlineStr">
        <is>
          <t>Operating Entity A</t>
        </is>
      </c>
      <c r="D6" s="91" t="inlineStr">
        <is>
          <t>Blue Cross Blue Shield</t>
        </is>
      </c>
      <c r="E6" s="91" t="inlineStr">
        <is>
          <t>BlueCare PPO</t>
        </is>
      </c>
      <c r="F6" s="91" t="inlineStr">
        <is>
          <t>Commercial</t>
        </is>
      </c>
      <c r="G6" s="90" t="inlineStr">
        <is>
          <t>—</t>
        </is>
      </c>
      <c r="H6" s="92" t="n">
        <v>44013</v>
      </c>
      <c r="I6" s="91" t="inlineStr">
        <is>
          <t>3-yr initial, then 1-yr auto</t>
        </is>
      </c>
      <c r="J6" s="91" t="inlineStr">
        <is>
          <t>2026-06-30 / 90-day window</t>
        </is>
      </c>
      <c r="K6" s="90" t="n">
        <v>90</v>
      </c>
      <c r="L6" s="91" t="inlineStr">
        <is>
          <t>Case Rate</t>
        </is>
      </c>
      <c r="M6" s="91" t="inlineStr">
        <is>
          <t>Global UC case rate</t>
        </is>
      </c>
      <c r="N6" s="93" t="n">
        <v>118</v>
      </c>
      <c r="O6" s="91" t="inlineStr">
        <is>
          <t>Global per-visit case rate (S9083)</t>
        </is>
      </c>
      <c r="P6" s="91" t="inlineStr">
        <is>
          <t>S9083 global — level-independent</t>
        </is>
      </c>
      <c r="Q6" s="91" t="inlineStr">
        <is>
          <t>CPI-U (capped 3%)</t>
        </is>
      </c>
      <c r="R6" s="88">
        <f>IF(N6&lt;150*0.95,"Below market",IF(N6&gt;150*1.05,"Above market","At market"))</f>
        <v/>
      </c>
      <c r="S6" s="91" t="inlineStr">
        <is>
          <t>Below-market S9083; escalator present</t>
        </is>
      </c>
      <c r="T6" s="89" t="inlineStr">
        <is>
          <t>High</t>
        </is>
      </c>
    </row>
    <row r="7" ht="22.5" customHeight="1" s="14">
      <c r="A7" s="85" t="inlineStr">
        <is>
          <t>UC-003</t>
        </is>
      </c>
      <c r="B7" s="86" t="inlineStr">
        <is>
          <t>Entity A</t>
        </is>
      </c>
      <c r="C7" s="86" t="inlineStr">
        <is>
          <t>Operating Entity A</t>
        </is>
      </c>
      <c r="D7" s="86" t="inlineStr">
        <is>
          <t>UnitedHealthcare</t>
        </is>
      </c>
      <c r="E7" s="86" t="inlineStr">
        <is>
          <t>Choice Plus / Options PPO</t>
        </is>
      </c>
      <c r="F7" s="86" t="inlineStr">
        <is>
          <t>Commercial</t>
        </is>
      </c>
      <c r="G7" s="85" t="inlineStr">
        <is>
          <t>—</t>
        </is>
      </c>
      <c r="H7" s="87" t="n">
        <v>43101</v>
      </c>
      <c r="I7" s="86" t="inlineStr">
        <is>
          <t>Evergreen</t>
        </is>
      </c>
      <c r="J7" s="86" t="inlineStr">
        <is>
          <t>Evergreen / anniversary 1/1</t>
        </is>
      </c>
      <c r="K7" s="85" t="n">
        <v>90</v>
      </c>
      <c r="L7" s="86" t="inlineStr">
        <is>
          <t>FFS</t>
        </is>
      </c>
      <c r="M7" s="86" t="inlineStr">
        <is>
          <t>% of Medicare (NPFS)</t>
        </is>
      </c>
      <c r="N7" s="85" t="n"/>
      <c r="O7" s="86" t="inlineStr">
        <is>
          <t>Bundled into E/M — not separately payable</t>
        </is>
      </c>
      <c r="P7" s="86" t="inlineStr">
        <is>
          <t>128% CMS NPFS</t>
        </is>
      </c>
      <c r="Q7" s="86" t="inlineStr">
        <is>
          <t>None</t>
        </is>
      </c>
      <c r="R7" s="88" t="inlineStr">
        <is>
          <t>FFS — see E/M basis</t>
        </is>
      </c>
      <c r="S7" s="86" t="inlineStr">
        <is>
          <t>Evergreen, no escalator; tight 90-day timely filing; all-products</t>
        </is>
      </c>
      <c r="T7" s="89" t="inlineStr">
        <is>
          <t>High</t>
        </is>
      </c>
    </row>
    <row r="8" ht="22.5" customHeight="1" s="14">
      <c r="A8" s="90" t="inlineStr">
        <is>
          <t>UC-004</t>
        </is>
      </c>
      <c r="B8" s="91" t="inlineStr">
        <is>
          <t>Entity A</t>
        </is>
      </c>
      <c r="C8" s="91" t="inlineStr">
        <is>
          <t>Operating Entity A</t>
        </is>
      </c>
      <c r="D8" s="91" t="inlineStr">
        <is>
          <t>Aetna</t>
        </is>
      </c>
      <c r="E8" s="91" t="inlineStr">
        <is>
          <t>Open Choice PPO / Managed Choice</t>
        </is>
      </c>
      <c r="F8" s="91" t="inlineStr">
        <is>
          <t>Commercial</t>
        </is>
      </c>
      <c r="G8" s="90" t="inlineStr">
        <is>
          <t>—</t>
        </is>
      </c>
      <c r="H8" s="92" t="n">
        <v>44470</v>
      </c>
      <c r="I8" s="91" t="inlineStr">
        <is>
          <t>1-yr auto-renew</t>
        </is>
      </c>
      <c r="J8" s="91" t="inlineStr">
        <is>
          <t>2026-09-30 / 90-day window</t>
        </is>
      </c>
      <c r="K8" s="90" t="n">
        <v>90</v>
      </c>
      <c r="L8" s="91" t="inlineStr">
        <is>
          <t>FFS</t>
        </is>
      </c>
      <c r="M8" s="91" t="inlineStr">
        <is>
          <t>% of Medicare (NPFS)</t>
        </is>
      </c>
      <c r="N8" s="93" t="n">
        <v>62</v>
      </c>
      <c r="O8" s="91" t="inlineStr">
        <is>
          <t>Separate add-on facility fee</t>
        </is>
      </c>
      <c r="P8" s="91" t="inlineStr">
        <is>
          <t>140% CMS NPFS; S9083 add-on $62</t>
        </is>
      </c>
      <c r="Q8" s="91" t="inlineStr">
        <is>
          <t>CPI (uncapped)</t>
        </is>
      </c>
      <c r="R8" s="88" t="inlineStr">
        <is>
          <t>FFS — see E/M basis</t>
        </is>
      </c>
      <c r="S8" s="91" t="inlineStr">
        <is>
          <t>S9083 recognized as add-on; monitor CPI</t>
        </is>
      </c>
      <c r="T8" s="94" t="inlineStr">
        <is>
          <t>Medium</t>
        </is>
      </c>
    </row>
    <row r="9" ht="22.5" customHeight="1" s="14">
      <c r="A9" s="85" t="inlineStr">
        <is>
          <t>UC-005</t>
        </is>
      </c>
      <c r="B9" s="86" t="inlineStr">
        <is>
          <t>Entity A</t>
        </is>
      </c>
      <c r="C9" s="86" t="inlineStr">
        <is>
          <t>Operating Entity A</t>
        </is>
      </c>
      <c r="D9" s="86" t="inlineStr">
        <is>
          <t>Cigna</t>
        </is>
      </c>
      <c r="E9" s="86" t="inlineStr">
        <is>
          <t>Open Access Plus (OAP)</t>
        </is>
      </c>
      <c r="F9" s="86" t="inlineStr">
        <is>
          <t>Commercial</t>
        </is>
      </c>
      <c r="G9" s="85" t="inlineStr">
        <is>
          <t>—</t>
        </is>
      </c>
      <c r="H9" s="87" t="n">
        <v>43709</v>
      </c>
      <c r="I9" s="86" t="inlineStr">
        <is>
          <t>Evergreen</t>
        </is>
      </c>
      <c r="J9" s="86" t="inlineStr">
        <is>
          <t>Evergreen / 90-day window</t>
        </is>
      </c>
      <c r="K9" s="85" t="n">
        <v>90</v>
      </c>
      <c r="L9" s="86" t="inlineStr">
        <is>
          <t>FFS</t>
        </is>
      </c>
      <c r="M9" s="86" t="inlineStr">
        <is>
          <t>% of Medicare (NPFS)</t>
        </is>
      </c>
      <c r="N9" s="85" t="n"/>
      <c r="O9" s="86" t="inlineStr">
        <is>
          <t>Bundled into E/M — not separately payable</t>
        </is>
      </c>
      <c r="P9" s="86" t="inlineStr">
        <is>
          <t>132% CMS NPFS</t>
        </is>
      </c>
      <c r="Q9" s="86" t="inlineStr">
        <is>
          <t>None</t>
        </is>
      </c>
      <c r="R9" s="88" t="inlineStr">
        <is>
          <t>FFS — see E/M basis</t>
        </is>
      </c>
      <c r="S9" s="86" t="inlineStr">
        <is>
          <t>MFN / rate-parity language; unilateral fee update; all-products</t>
        </is>
      </c>
      <c r="T9" s="89" t="inlineStr">
        <is>
          <t>High</t>
        </is>
      </c>
    </row>
    <row r="10" ht="22.5" customHeight="1" s="14">
      <c r="A10" s="90" t="inlineStr">
        <is>
          <t>UC-006</t>
        </is>
      </c>
      <c r="B10" s="91" t="inlineStr">
        <is>
          <t>Entity A</t>
        </is>
      </c>
      <c r="C10" s="91" t="inlineStr">
        <is>
          <t>Operating Entity A</t>
        </is>
      </c>
      <c r="D10" s="91" t="inlineStr">
        <is>
          <t>Humana</t>
        </is>
      </c>
      <c r="E10" s="91" t="inlineStr">
        <is>
          <t>ChoiceCare Network (Commercial)</t>
        </is>
      </c>
      <c r="F10" s="91" t="inlineStr">
        <is>
          <t>Commercial</t>
        </is>
      </c>
      <c r="G10" s="90" t="inlineStr">
        <is>
          <t>—</t>
        </is>
      </c>
      <c r="H10" s="92" t="n">
        <v>44562</v>
      </c>
      <c r="I10" s="91" t="inlineStr">
        <is>
          <t>2-yr initial, 1-yr auto</t>
        </is>
      </c>
      <c r="J10" s="91" t="inlineStr">
        <is>
          <t>2026-12-31 / 120-day window</t>
        </is>
      </c>
      <c r="K10" s="90" t="n">
        <v>120</v>
      </c>
      <c r="L10" s="91" t="inlineStr">
        <is>
          <t>Case Rate</t>
        </is>
      </c>
      <c r="M10" s="91" t="inlineStr">
        <is>
          <t>Global UC case rate</t>
        </is>
      </c>
      <c r="N10" s="93" t="n">
        <v>129</v>
      </c>
      <c r="O10" s="91" t="inlineStr">
        <is>
          <t>Global per-visit case rate (S9083)</t>
        </is>
      </c>
      <c r="P10" s="91" t="inlineStr">
        <is>
          <t>S9083 global</t>
        </is>
      </c>
      <c r="Q10" s="91" t="inlineStr">
        <is>
          <t>Fixed 2.0%/yr</t>
        </is>
      </c>
      <c r="R10" s="88">
        <f>IF(N10&lt;150*0.95,"Below market",IF(N10&gt;150*1.05,"Above market","At market"))</f>
        <v/>
      </c>
      <c r="S10" s="91" t="inlineStr">
        <is>
          <t>Below market but fixed escalator present — lower urgency</t>
        </is>
      </c>
      <c r="T10" s="95" t="inlineStr">
        <is>
          <t>Low</t>
        </is>
      </c>
    </row>
    <row r="11" ht="22.5" customHeight="1" s="14">
      <c r="A11" s="85" t="inlineStr">
        <is>
          <t>UC-007</t>
        </is>
      </c>
      <c r="B11" s="86" t="inlineStr">
        <is>
          <t>Entity A</t>
        </is>
      </c>
      <c r="C11" s="86" t="inlineStr">
        <is>
          <t>Operating Entity A</t>
        </is>
      </c>
      <c r="D11" s="86" t="inlineStr">
        <is>
          <t>Humana</t>
        </is>
      </c>
      <c r="E11" s="86" t="inlineStr">
        <is>
          <t>Medicare Advantage (HMO/PPO)</t>
        </is>
      </c>
      <c r="F11" s="86" t="inlineStr">
        <is>
          <t>Medicare Advantage</t>
        </is>
      </c>
      <c r="G11" s="85" t="inlineStr">
        <is>
          <t>—</t>
        </is>
      </c>
      <c r="H11" s="87" t="n">
        <v>43831</v>
      </c>
      <c r="I11" s="86" t="inlineStr">
        <is>
          <t>Evergreen</t>
        </is>
      </c>
      <c r="J11" s="86" t="inlineStr">
        <is>
          <t>Evergreen</t>
        </is>
      </c>
      <c r="K11" s="85" t="n">
        <v>90</v>
      </c>
      <c r="L11" s="86" t="inlineStr">
        <is>
          <t>FFS</t>
        </is>
      </c>
      <c r="M11" s="86" t="inlineStr">
        <is>
          <t>% of Medicare</t>
        </is>
      </c>
      <c r="N11" s="85" t="n"/>
      <c r="O11" s="86" t="inlineStr">
        <is>
          <t>Bundled — pays 100% CMS MA rates</t>
        </is>
      </c>
      <c r="P11" s="86" t="inlineStr">
        <is>
          <t>100% CMS (MA fee schedule)</t>
        </is>
      </c>
      <c r="Q11" s="86" t="inlineStr">
        <is>
          <t>None</t>
        </is>
      </c>
      <c r="R11" s="88" t="inlineStr">
        <is>
          <t>FFS — see E/M basis</t>
        </is>
      </c>
      <c r="S11" s="86" t="inlineStr">
        <is>
          <t>MA at 100% Medicare; evergreen; all-products</t>
        </is>
      </c>
      <c r="T11" s="94" t="inlineStr">
        <is>
          <t>Medium</t>
        </is>
      </c>
    </row>
    <row r="12" ht="22.5" customHeight="1" s="14">
      <c r="A12" s="90" t="inlineStr">
        <is>
          <t>UC-008</t>
        </is>
      </c>
      <c r="B12" s="91" t="inlineStr">
        <is>
          <t>Entity A</t>
        </is>
      </c>
      <c r="C12" s="91" t="inlineStr">
        <is>
          <t>Operating Entity A</t>
        </is>
      </c>
      <c r="D12" s="91" t="inlineStr">
        <is>
          <t>UnitedHealthcare</t>
        </is>
      </c>
      <c r="E12" s="91" t="inlineStr">
        <is>
          <t>AARP MA / Dual Complete</t>
        </is>
      </c>
      <c r="F12" s="91" t="inlineStr">
        <is>
          <t>Medicare Advantage</t>
        </is>
      </c>
      <c r="G12" s="90" t="inlineStr">
        <is>
          <t>—</t>
        </is>
      </c>
      <c r="H12" s="92" t="n">
        <v>43466</v>
      </c>
      <c r="I12" s="91" t="inlineStr">
        <is>
          <t>Evergreen</t>
        </is>
      </c>
      <c r="J12" s="91" t="inlineStr">
        <is>
          <t>Evergreen</t>
        </is>
      </c>
      <c r="K12" s="90" t="n">
        <v>90</v>
      </c>
      <c r="L12" s="91" t="inlineStr">
        <is>
          <t>FFS</t>
        </is>
      </c>
      <c r="M12" s="91" t="inlineStr">
        <is>
          <t>% of Medicare</t>
        </is>
      </c>
      <c r="N12" s="90" t="n"/>
      <c r="O12" s="91" t="inlineStr">
        <is>
          <t>Bundled into E/M — not separately payable</t>
        </is>
      </c>
      <c r="P12" s="91" t="inlineStr">
        <is>
          <t>100% CMS (MA)</t>
        </is>
      </c>
      <c r="Q12" s="91" t="inlineStr">
        <is>
          <t>None</t>
        </is>
      </c>
      <c r="R12" s="88" t="inlineStr">
        <is>
          <t>FFS — see E/M basis</t>
        </is>
      </c>
      <c r="S12" s="91" t="inlineStr">
        <is>
          <t>MA at 100% Medicare; evergreen</t>
        </is>
      </c>
      <c r="T12" s="96" t="inlineStr">
        <is>
          <t>Monitor</t>
        </is>
      </c>
    </row>
    <row r="13" ht="22.5" customHeight="1" s="14">
      <c r="A13" s="85" t="inlineStr">
        <is>
          <t>UC-009</t>
        </is>
      </c>
      <c r="B13" s="86" t="inlineStr">
        <is>
          <t>Entity A</t>
        </is>
      </c>
      <c r="C13" s="86" t="inlineStr">
        <is>
          <t>Operating Entity A</t>
        </is>
      </c>
      <c r="D13" s="86" t="inlineStr">
        <is>
          <t>Aetna</t>
        </is>
      </c>
      <c r="E13" s="86" t="inlineStr">
        <is>
          <t>Medicare Advantage</t>
        </is>
      </c>
      <c r="F13" s="86" t="inlineStr">
        <is>
          <t>Medicare Advantage</t>
        </is>
      </c>
      <c r="G13" s="85" t="inlineStr">
        <is>
          <t>—</t>
        </is>
      </c>
      <c r="H13" s="87" t="n">
        <v>44197</v>
      </c>
      <c r="I13" s="86" t="inlineStr">
        <is>
          <t>1-yr auto</t>
        </is>
      </c>
      <c r="J13" s="86" t="inlineStr">
        <is>
          <t>2026-12-31</t>
        </is>
      </c>
      <c r="K13" s="85" t="n">
        <v>90</v>
      </c>
      <c r="L13" s="86" t="inlineStr">
        <is>
          <t>Case Rate</t>
        </is>
      </c>
      <c r="M13" s="86" t="inlineStr">
        <is>
          <t>Global UC case rate (MA)</t>
        </is>
      </c>
      <c r="N13" s="97" t="n">
        <v>122</v>
      </c>
      <c r="O13" s="86" t="inlineStr">
        <is>
          <t>Global per-visit case rate (S9083)</t>
        </is>
      </c>
      <c r="P13" s="86" t="inlineStr">
        <is>
          <t>S9083 global (MA)</t>
        </is>
      </c>
      <c r="Q13" s="86" t="inlineStr">
        <is>
          <t>None</t>
        </is>
      </c>
      <c r="R13" s="88">
        <f>IF(N13&lt;128*0.95,"Below market",IF(N13&gt;128*1.05,"Above market","At market"))</f>
        <v/>
      </c>
      <c r="S13" s="86" t="inlineStr">
        <is>
          <t>MA case rate; no escalator</t>
        </is>
      </c>
      <c r="T13" s="94" t="inlineStr">
        <is>
          <t>Medium</t>
        </is>
      </c>
    </row>
    <row r="14" ht="22.5" customHeight="1" s="14">
      <c r="A14" s="90" t="inlineStr">
        <is>
          <t>UC-010</t>
        </is>
      </c>
      <c r="B14" s="91" t="inlineStr">
        <is>
          <t>Entity A</t>
        </is>
      </c>
      <c r="C14" s="91" t="inlineStr">
        <is>
          <t>Operating Entity A</t>
        </is>
      </c>
      <c r="D14" s="91" t="inlineStr">
        <is>
          <t>WellCare / Centene</t>
        </is>
      </c>
      <c r="E14" s="91" t="inlineStr">
        <is>
          <t>Medicare Advantage</t>
        </is>
      </c>
      <c r="F14" s="91" t="inlineStr">
        <is>
          <t>Medicare Advantage</t>
        </is>
      </c>
      <c r="G14" s="90" t="inlineStr">
        <is>
          <t>—</t>
        </is>
      </c>
      <c r="H14" s="92" t="n">
        <v>44562</v>
      </c>
      <c r="I14" s="91" t="inlineStr">
        <is>
          <t>Evergreen</t>
        </is>
      </c>
      <c r="J14" s="91" t="inlineStr">
        <is>
          <t>Evergreen</t>
        </is>
      </c>
      <c r="K14" s="90" t="n">
        <v>120</v>
      </c>
      <c r="L14" s="91" t="inlineStr">
        <is>
          <t>FFS</t>
        </is>
      </c>
      <c r="M14" s="91" t="inlineStr">
        <is>
          <t>% of Medicare</t>
        </is>
      </c>
      <c r="N14" s="90" t="n"/>
      <c r="O14" s="91" t="inlineStr">
        <is>
          <t>Bundled into E/M — not separately payable</t>
        </is>
      </c>
      <c r="P14" s="91" t="inlineStr">
        <is>
          <t>100% CMS (MA)</t>
        </is>
      </c>
      <c r="Q14" s="91" t="inlineStr">
        <is>
          <t>None</t>
        </is>
      </c>
      <c r="R14" s="88" t="inlineStr">
        <is>
          <t>FFS — see E/M basis</t>
        </is>
      </c>
      <c r="S14" s="91" t="inlineStr">
        <is>
          <t>MA at 100% Medicare; evergreen; all-products</t>
        </is>
      </c>
      <c r="T14" s="96" t="inlineStr">
        <is>
          <t>Monitor</t>
        </is>
      </c>
    </row>
    <row r="15" ht="22.5" customHeight="1" s="14">
      <c r="A15" s="85" t="inlineStr">
        <is>
          <t>UC-011</t>
        </is>
      </c>
      <c r="B15" s="86" t="inlineStr">
        <is>
          <t>Entity A</t>
        </is>
      </c>
      <c r="C15" s="86" t="inlineStr">
        <is>
          <t>Operating Entity A</t>
        </is>
      </c>
      <c r="D15" s="86" t="inlineStr">
        <is>
          <t>Aetna Better Health</t>
        </is>
      </c>
      <c r="E15" s="86" t="inlineStr">
        <is>
          <t>Medicaid managed care</t>
        </is>
      </c>
      <c r="F15" s="86" t="inlineStr">
        <is>
          <t>Medicaid MCO</t>
        </is>
      </c>
      <c r="G15" s="85" t="inlineStr">
        <is>
          <t>—</t>
        </is>
      </c>
      <c r="H15" s="87" t="n">
        <v>45383</v>
      </c>
      <c r="I15" s="86" t="inlineStr">
        <is>
          <t>State-term (co-terminous w/ SCA)</t>
        </is>
      </c>
      <c r="J15" s="86" t="inlineStr">
        <is>
          <t>2027-06-30</t>
        </is>
      </c>
      <c r="K15" s="85" t="n">
        <v>90</v>
      </c>
      <c r="L15" s="86" t="inlineStr">
        <is>
          <t>Case Rate</t>
        </is>
      </c>
      <c r="M15" s="86" t="inlineStr">
        <is>
          <t>Global UC case rate</t>
        </is>
      </c>
      <c r="N15" s="97" t="n">
        <v>92</v>
      </c>
      <c r="O15" s="86" t="inlineStr">
        <is>
          <t>Global per-visit case rate (S9083)</t>
        </is>
      </c>
      <c r="P15" s="86" t="inlineStr">
        <is>
          <t>S9083 global; ≥ Medicaid FS floor</t>
        </is>
      </c>
      <c r="Q15" s="86" t="inlineStr">
        <is>
          <t>Per state directive</t>
        </is>
      </c>
      <c r="R15" s="88">
        <f>IF(N15&lt;95*0.95,"Below market",IF(N15&gt;95*1.05,"Above market","At market"))</f>
        <v/>
      </c>
      <c r="S15" s="86" t="inlineStr">
        <is>
          <t>New Medicaid managed care agreement; state rate floor applies</t>
        </is>
      </c>
      <c r="T15" s="95" t="inlineStr">
        <is>
          <t>Low</t>
        </is>
      </c>
    </row>
    <row r="16" ht="22.5" customHeight="1" s="14">
      <c r="A16" s="90" t="inlineStr">
        <is>
          <t>UC-012</t>
        </is>
      </c>
      <c r="B16" s="91" t="inlineStr">
        <is>
          <t>Entity A</t>
        </is>
      </c>
      <c r="C16" s="91" t="inlineStr">
        <is>
          <t>Operating Entity A</t>
        </is>
      </c>
      <c r="D16" s="91" t="inlineStr">
        <is>
          <t>Centene (Medicaid MCO)</t>
        </is>
      </c>
      <c r="E16" s="91" t="inlineStr">
        <is>
          <t>Medicaid managed care</t>
        </is>
      </c>
      <c r="F16" s="91" t="inlineStr">
        <is>
          <t>Medicaid MCO</t>
        </is>
      </c>
      <c r="G16" s="90" t="inlineStr">
        <is>
          <t>—</t>
        </is>
      </c>
      <c r="H16" s="92" t="n">
        <v>45383</v>
      </c>
      <c r="I16" s="91" t="inlineStr">
        <is>
          <t>State-term</t>
        </is>
      </c>
      <c r="J16" s="91" t="inlineStr">
        <is>
          <t>2027-06-30</t>
        </is>
      </c>
      <c r="K16" s="90" t="n">
        <v>90</v>
      </c>
      <c r="L16" s="91" t="inlineStr">
        <is>
          <t>Case Rate</t>
        </is>
      </c>
      <c r="M16" s="91" t="inlineStr">
        <is>
          <t>Global UC case rate</t>
        </is>
      </c>
      <c r="N16" s="93" t="n">
        <v>90</v>
      </c>
      <c r="O16" s="91" t="inlineStr">
        <is>
          <t>Global per-visit case rate (S9083)</t>
        </is>
      </c>
      <c r="P16" s="91" t="inlineStr">
        <is>
          <t>S9083 global; Medicaid floor</t>
        </is>
      </c>
      <c r="Q16" s="91" t="inlineStr">
        <is>
          <t>Per state</t>
        </is>
      </c>
      <c r="R16" s="88">
        <f>IF(N16&lt;95*0.95,"Below market",IF(N16&gt;95*1.05,"Above market","At market"))</f>
        <v/>
      </c>
      <c r="S16" s="91" t="inlineStr">
        <is>
          <t>Medicaid floor; confirm directed-payment eligibility</t>
        </is>
      </c>
      <c r="T16" s="95" t="inlineStr">
        <is>
          <t>Low</t>
        </is>
      </c>
    </row>
    <row r="17" ht="22.5" customHeight="1" s="14">
      <c r="A17" s="85" t="inlineStr">
        <is>
          <t>UC-013</t>
        </is>
      </c>
      <c r="B17" s="86" t="inlineStr">
        <is>
          <t>Entity A</t>
        </is>
      </c>
      <c r="C17" s="86" t="inlineStr">
        <is>
          <t>Operating Entity A</t>
        </is>
      </c>
      <c r="D17" s="86" t="inlineStr">
        <is>
          <t>Humana (Medicaid MCO)</t>
        </is>
      </c>
      <c r="E17" s="86" t="inlineStr">
        <is>
          <t>Medicaid managed care</t>
        </is>
      </c>
      <c r="F17" s="86" t="inlineStr">
        <is>
          <t>Medicaid MCO</t>
        </is>
      </c>
      <c r="G17" s="85" t="inlineStr">
        <is>
          <t>—</t>
        </is>
      </c>
      <c r="H17" s="87" t="n">
        <v>45383</v>
      </c>
      <c r="I17" s="86" t="inlineStr">
        <is>
          <t>State-term</t>
        </is>
      </c>
      <c r="J17" s="86" t="inlineStr">
        <is>
          <t>2027-06-30</t>
        </is>
      </c>
      <c r="K17" s="85" t="n">
        <v>90</v>
      </c>
      <c r="L17" s="86" t="inlineStr">
        <is>
          <t>Case Rate</t>
        </is>
      </c>
      <c r="M17" s="86" t="inlineStr">
        <is>
          <t>Global UC case rate</t>
        </is>
      </c>
      <c r="N17" s="97" t="n">
        <v>90</v>
      </c>
      <c r="O17" s="86" t="inlineStr">
        <is>
          <t>Global per-visit case rate (S9083)</t>
        </is>
      </c>
      <c r="P17" s="86" t="inlineStr">
        <is>
          <t>S9083 global</t>
        </is>
      </c>
      <c r="Q17" s="86" t="inlineStr">
        <is>
          <t>Per state</t>
        </is>
      </c>
      <c r="R17" s="88">
        <f>IF(N17&lt;95*0.95,"Below market",IF(N17&gt;95*1.05,"Above market","At market"))</f>
        <v/>
      </c>
      <c r="S17" s="86" t="inlineStr">
        <is>
          <t>Medicaid floor</t>
        </is>
      </c>
      <c r="T17" s="96" t="inlineStr">
        <is>
          <t>Monitor</t>
        </is>
      </c>
    </row>
    <row r="18" ht="22.5" customHeight="1" s="14">
      <c r="A18" s="90" t="inlineStr">
        <is>
          <t>UC-014</t>
        </is>
      </c>
      <c r="B18" s="91" t="inlineStr">
        <is>
          <t>Entity A</t>
        </is>
      </c>
      <c r="C18" s="91" t="inlineStr">
        <is>
          <t>Operating Entity A</t>
        </is>
      </c>
      <c r="D18" s="91" t="inlineStr">
        <is>
          <t>UnitedHealthcare Community Plan</t>
        </is>
      </c>
      <c r="E18" s="91" t="inlineStr">
        <is>
          <t>Medicaid managed care</t>
        </is>
      </c>
      <c r="F18" s="91" t="inlineStr">
        <is>
          <t>Medicaid MCO</t>
        </is>
      </c>
      <c r="G18" s="90" t="inlineStr">
        <is>
          <t>—</t>
        </is>
      </c>
      <c r="H18" s="92" t="n">
        <v>45383</v>
      </c>
      <c r="I18" s="91" t="inlineStr">
        <is>
          <t>State-term</t>
        </is>
      </c>
      <c r="J18" s="91" t="inlineStr">
        <is>
          <t>2027-06-30</t>
        </is>
      </c>
      <c r="K18" s="90" t="n">
        <v>90</v>
      </c>
      <c r="L18" s="91" t="inlineStr">
        <is>
          <t>FFS</t>
        </is>
      </c>
      <c r="M18" s="91" t="inlineStr">
        <is>
          <t>% of Medicaid FS</t>
        </is>
      </c>
      <c r="N18" s="90" t="n"/>
      <c r="O18" s="91" t="inlineStr">
        <is>
          <t>Bundled into E/M — not separately payable</t>
        </is>
      </c>
      <c r="P18" s="91" t="inlineStr">
        <is>
          <t>100% State Medicaid fee schedule</t>
        </is>
      </c>
      <c r="Q18" s="91" t="inlineStr">
        <is>
          <t>Per state</t>
        </is>
      </c>
      <c r="R18" s="88" t="inlineStr">
        <is>
          <t>FFS — see E/M basis</t>
        </is>
      </c>
      <c r="S18" s="91" t="inlineStr">
        <is>
          <t>FFS at Medicaid FS; UC not case-rated — confirm S9083 recognition</t>
        </is>
      </c>
      <c r="T18" s="94" t="inlineStr">
        <is>
          <t>Medium</t>
        </is>
      </c>
    </row>
    <row r="19" ht="22.5" customHeight="1" s="14">
      <c r="A19" s="85" t="inlineStr">
        <is>
          <t>UC-015</t>
        </is>
      </c>
      <c r="B19" s="86" t="inlineStr">
        <is>
          <t>Entity A</t>
        </is>
      </c>
      <c r="C19" s="86" t="inlineStr">
        <is>
          <t>Operating Entity A</t>
        </is>
      </c>
      <c r="D19" s="86" t="inlineStr">
        <is>
          <t>Centene (Medicaid MCO)</t>
        </is>
      </c>
      <c r="E19" s="86" t="inlineStr">
        <is>
          <t>Medicaid managed care</t>
        </is>
      </c>
      <c r="F19" s="86" t="inlineStr">
        <is>
          <t>Medicaid MCO</t>
        </is>
      </c>
      <c r="G19" s="85" t="inlineStr">
        <is>
          <t>—</t>
        </is>
      </c>
      <c r="H19" s="87" t="n">
        <v>43466</v>
      </c>
      <c r="I19" s="86" t="inlineStr">
        <is>
          <t>State-term (auto-renew)</t>
        </is>
      </c>
      <c r="J19" s="86" t="inlineStr">
        <is>
          <t>2025-12-31</t>
        </is>
      </c>
      <c r="K19" s="85" t="n">
        <v>90</v>
      </c>
      <c r="L19" s="86" t="inlineStr">
        <is>
          <t>Case Rate</t>
        </is>
      </c>
      <c r="M19" s="86" t="inlineStr">
        <is>
          <t>Global UC case rate</t>
        </is>
      </c>
      <c r="N19" s="97" t="n">
        <v>88</v>
      </c>
      <c r="O19" s="86" t="inlineStr">
        <is>
          <t>Global per-visit case rate (S9083)</t>
        </is>
      </c>
      <c r="P19" s="86" t="inlineStr">
        <is>
          <t>S9083 global; ≥ Medicaid FS</t>
        </is>
      </c>
      <c r="Q19" s="86" t="inlineStr">
        <is>
          <t>Per state</t>
        </is>
      </c>
      <c r="R19" s="88">
        <f>IF(N19&lt;95*0.95,"Below market",IF(N19&gt;95*1.05,"Above market","At market"))</f>
        <v/>
      </c>
      <c r="S19" s="86" t="inlineStr">
        <is>
          <t>Below-market vs Medicaid peer rates; renewal window near</t>
        </is>
      </c>
      <c r="T19" s="94" t="inlineStr">
        <is>
          <t>Medium</t>
        </is>
      </c>
    </row>
    <row r="20" ht="22.5" customHeight="1" s="14">
      <c r="A20" s="90" t="inlineStr">
        <is>
          <t>UC-016</t>
        </is>
      </c>
      <c r="B20" s="91" t="inlineStr">
        <is>
          <t>Entity A</t>
        </is>
      </c>
      <c r="C20" s="91" t="inlineStr">
        <is>
          <t>Operating Entity A</t>
        </is>
      </c>
      <c r="D20" s="91" t="inlineStr">
        <is>
          <t>Aetna Better Health</t>
        </is>
      </c>
      <c r="E20" s="91" t="inlineStr">
        <is>
          <t>Medicaid managed care</t>
        </is>
      </c>
      <c r="F20" s="91" t="inlineStr">
        <is>
          <t>Medicaid MCO</t>
        </is>
      </c>
      <c r="G20" s="90" t="inlineStr">
        <is>
          <t>—</t>
        </is>
      </c>
      <c r="H20" s="92" t="n">
        <v>43466</v>
      </c>
      <c r="I20" s="91" t="inlineStr">
        <is>
          <t>State-term</t>
        </is>
      </c>
      <c r="J20" s="91" t="inlineStr">
        <is>
          <t>2025-12-31</t>
        </is>
      </c>
      <c r="K20" s="90" t="n">
        <v>90</v>
      </c>
      <c r="L20" s="91" t="inlineStr">
        <is>
          <t>Case Rate</t>
        </is>
      </c>
      <c r="M20" s="91" t="inlineStr">
        <is>
          <t>Global UC case rate</t>
        </is>
      </c>
      <c r="N20" s="93" t="n">
        <v>90</v>
      </c>
      <c r="O20" s="91" t="inlineStr">
        <is>
          <t>Global per-visit case rate (S9083)</t>
        </is>
      </c>
      <c r="P20" s="91" t="inlineStr">
        <is>
          <t>S9083 global</t>
        </is>
      </c>
      <c r="Q20" s="91" t="inlineStr">
        <is>
          <t>Per state</t>
        </is>
      </c>
      <c r="R20" s="88">
        <f>IF(N20&lt;95*0.95,"Below market",IF(N20&gt;95*1.05,"Above market","At market"))</f>
        <v/>
      </c>
      <c r="S20" s="91" t="inlineStr">
        <is>
          <t>Medicaid floor; renewal window near</t>
        </is>
      </c>
      <c r="T20" s="94" t="inlineStr">
        <is>
          <t>Medium</t>
        </is>
      </c>
    </row>
    <row r="21" ht="22.5" customHeight="1" s="14">
      <c r="A21" s="85" t="inlineStr">
        <is>
          <t>UC-017</t>
        </is>
      </c>
      <c r="B21" s="86" t="inlineStr">
        <is>
          <t>Entity A</t>
        </is>
      </c>
      <c r="C21" s="86" t="inlineStr">
        <is>
          <t>Operating Entity A</t>
        </is>
      </c>
      <c r="D21" s="86" t="inlineStr">
        <is>
          <t>UnitedHealthcare Community Plan</t>
        </is>
      </c>
      <c r="E21" s="86" t="inlineStr">
        <is>
          <t>Medicaid managed care</t>
        </is>
      </c>
      <c r="F21" s="86" t="inlineStr">
        <is>
          <t>Medicaid MCO</t>
        </is>
      </c>
      <c r="G21" s="85" t="inlineStr">
        <is>
          <t>—</t>
        </is>
      </c>
      <c r="H21" s="87" t="n">
        <v>43466</v>
      </c>
      <c r="I21" s="86" t="inlineStr">
        <is>
          <t>State-term</t>
        </is>
      </c>
      <c r="J21" s="86" t="inlineStr">
        <is>
          <t>2025-12-31</t>
        </is>
      </c>
      <c r="K21" s="85" t="n">
        <v>90</v>
      </c>
      <c r="L21" s="86" t="inlineStr">
        <is>
          <t>FFS</t>
        </is>
      </c>
      <c r="M21" s="86" t="inlineStr">
        <is>
          <t>% of Medicaid FS</t>
        </is>
      </c>
      <c r="N21" s="85" t="n"/>
      <c r="O21" s="86" t="inlineStr">
        <is>
          <t>Bundled into E/M — not separately payable</t>
        </is>
      </c>
      <c r="P21" s="86" t="inlineStr">
        <is>
          <t>100% State Medicaid FS</t>
        </is>
      </c>
      <c r="Q21" s="86" t="inlineStr">
        <is>
          <t>Per state</t>
        </is>
      </c>
      <c r="R21" s="88" t="inlineStr">
        <is>
          <t>FFS — see E/M basis</t>
        </is>
      </c>
      <c r="S21" s="86" t="inlineStr">
        <is>
          <t>FFS at Medicaid FS; verify S9083 on FS</t>
        </is>
      </c>
      <c r="T21" s="96" t="inlineStr">
        <is>
          <t>Monitor</t>
        </is>
      </c>
    </row>
    <row r="22" ht="22.5" customHeight="1" s="14">
      <c r="A22" s="90" t="inlineStr">
        <is>
          <t>UC-018</t>
        </is>
      </c>
      <c r="B22" s="91" t="inlineStr">
        <is>
          <t>Entity A</t>
        </is>
      </c>
      <c r="C22" s="91" t="inlineStr">
        <is>
          <t>Operating Entity A</t>
        </is>
      </c>
      <c r="D22" s="91" t="inlineStr">
        <is>
          <t>Healthy Blue (Elevance)</t>
        </is>
      </c>
      <c r="E22" s="91" t="inlineStr">
        <is>
          <t>Medicaid managed care</t>
        </is>
      </c>
      <c r="F22" s="91" t="inlineStr">
        <is>
          <t>Medicaid MCO</t>
        </is>
      </c>
      <c r="G22" s="90" t="inlineStr">
        <is>
          <t>—</t>
        </is>
      </c>
      <c r="H22" s="92" t="n">
        <v>43466</v>
      </c>
      <c r="I22" s="91" t="inlineStr">
        <is>
          <t>State-term</t>
        </is>
      </c>
      <c r="J22" s="91" t="inlineStr">
        <is>
          <t>2025-12-31</t>
        </is>
      </c>
      <c r="K22" s="90" t="n">
        <v>90</v>
      </c>
      <c r="L22" s="91" t="inlineStr">
        <is>
          <t>Case Rate</t>
        </is>
      </c>
      <c r="M22" s="91" t="inlineStr">
        <is>
          <t>Global UC case rate</t>
        </is>
      </c>
      <c r="N22" s="93" t="n">
        <v>89</v>
      </c>
      <c r="O22" s="91" t="inlineStr">
        <is>
          <t>Global per-visit case rate (S9083)</t>
        </is>
      </c>
      <c r="P22" s="91" t="inlineStr">
        <is>
          <t>S9083 global</t>
        </is>
      </c>
      <c r="Q22" s="91" t="inlineStr">
        <is>
          <t>Per state</t>
        </is>
      </c>
      <c r="R22" s="88">
        <f>IF(N22&lt;95*0.95,"Below market",IF(N22&gt;95*1.05,"Above market","At market"))</f>
        <v/>
      </c>
      <c r="S22" s="91" t="inlineStr">
        <is>
          <t>Medicaid floor</t>
        </is>
      </c>
      <c r="T22" s="96" t="inlineStr">
        <is>
          <t>Monitor</t>
        </is>
      </c>
    </row>
    <row r="23" ht="22.5" customHeight="1" s="14">
      <c r="A23" s="85" t="inlineStr">
        <is>
          <t>UC-019</t>
        </is>
      </c>
      <c r="B23" s="86" t="inlineStr">
        <is>
          <t>Entity A</t>
        </is>
      </c>
      <c r="C23" s="86" t="inlineStr">
        <is>
          <t>Operating Entity A</t>
        </is>
      </c>
      <c r="D23" s="86" t="inlineStr">
        <is>
          <t>Blue Cross Blue Shield (Exchange)</t>
        </is>
      </c>
      <c r="E23" s="86" t="inlineStr">
        <is>
          <t>Blue Advantage / Marketplace</t>
        </is>
      </c>
      <c r="F23" s="86" t="inlineStr">
        <is>
          <t>Marketplace</t>
        </is>
      </c>
      <c r="G23" s="85" t="inlineStr">
        <is>
          <t>—</t>
        </is>
      </c>
      <c r="H23" s="87" t="n">
        <v>44197</v>
      </c>
      <c r="I23" s="86" t="inlineStr">
        <is>
          <t>1-yr auto</t>
        </is>
      </c>
      <c r="J23" s="86" t="inlineStr">
        <is>
          <t>2026-12-31</t>
        </is>
      </c>
      <c r="K23" s="85" t="n">
        <v>90</v>
      </c>
      <c r="L23" s="86" t="inlineStr">
        <is>
          <t>FFS</t>
        </is>
      </c>
      <c r="M23" s="86" t="inlineStr">
        <is>
          <t>% of Medicare</t>
        </is>
      </c>
      <c r="N23" s="85" t="n"/>
      <c r="O23" s="86" t="inlineStr">
        <is>
          <t>Bundled into E/M — not separately payable</t>
        </is>
      </c>
      <c r="P23" s="86" t="inlineStr">
        <is>
          <t>115% CMS NPFS (Exchange fee schedule)</t>
        </is>
      </c>
      <c r="Q23" s="86" t="inlineStr">
        <is>
          <t>None</t>
        </is>
      </c>
      <c r="R23" s="88" t="inlineStr">
        <is>
          <t>FFS — see E/M basis</t>
        </is>
      </c>
      <c r="S23" s="86" t="inlineStr">
        <is>
          <t>Exchange fee schedule &lt; commercial; no escalator</t>
        </is>
      </c>
      <c r="T23" s="94" t="inlineStr">
        <is>
          <t>Medium</t>
        </is>
      </c>
    </row>
    <row r="24" ht="22.5" customHeight="1" s="14">
      <c r="A24" s="90" t="inlineStr">
        <is>
          <t>UC-020</t>
        </is>
      </c>
      <c r="B24" s="91" t="inlineStr">
        <is>
          <t>Entity A</t>
        </is>
      </c>
      <c r="C24" s="91" t="inlineStr">
        <is>
          <t>Operating Entity A</t>
        </is>
      </c>
      <c r="D24" s="91" t="inlineStr">
        <is>
          <t>Ambetter (Centene)</t>
        </is>
      </c>
      <c r="E24" s="91" t="inlineStr">
        <is>
          <t>Ambetter (Exchange)</t>
        </is>
      </c>
      <c r="F24" s="91" t="inlineStr">
        <is>
          <t>Marketplace</t>
        </is>
      </c>
      <c r="G24" s="90" t="inlineStr">
        <is>
          <t>—</t>
        </is>
      </c>
      <c r="H24" s="92" t="n">
        <v>44562</v>
      </c>
      <c r="I24" s="91" t="inlineStr">
        <is>
          <t>Evergreen</t>
        </is>
      </c>
      <c r="J24" s="91" t="inlineStr">
        <is>
          <t>Evergreen</t>
        </is>
      </c>
      <c r="K24" s="90" t="n">
        <v>90</v>
      </c>
      <c r="L24" s="91" t="inlineStr">
        <is>
          <t>Case Rate</t>
        </is>
      </c>
      <c r="M24" s="91" t="inlineStr">
        <is>
          <t>Global UC case rate</t>
        </is>
      </c>
      <c r="N24" s="93" t="n">
        <v>108</v>
      </c>
      <c r="O24" s="91" t="inlineStr">
        <is>
          <t>Global per-visit case rate (S9083)</t>
        </is>
      </c>
      <c r="P24" s="91" t="inlineStr">
        <is>
          <t>S9083 global (Exchange)</t>
        </is>
      </c>
      <c r="Q24" s="91" t="inlineStr">
        <is>
          <t>None</t>
        </is>
      </c>
      <c r="R24" s="88">
        <f>IF(N24&lt;120*0.95,"Below market",IF(N24&gt;120*1.05,"Above market","At market"))</f>
        <v/>
      </c>
      <c r="S24" s="91" t="inlineStr">
        <is>
          <t>Exchange case rate; evergreen; no escalator; all-products</t>
        </is>
      </c>
      <c r="T24" s="94" t="inlineStr">
        <is>
          <t>Medium</t>
        </is>
      </c>
    </row>
    <row r="25" ht="22.5" customHeight="1" s="14">
      <c r="A25" s="85" t="inlineStr">
        <is>
          <t>UC-021</t>
        </is>
      </c>
      <c r="B25" s="86" t="inlineStr">
        <is>
          <t>Entity A</t>
        </is>
      </c>
      <c r="C25" s="86" t="inlineStr">
        <is>
          <t>Operating Entity A</t>
        </is>
      </c>
      <c r="D25" s="86" t="inlineStr">
        <is>
          <t>Oscar Health</t>
        </is>
      </c>
      <c r="E25" s="86" t="inlineStr">
        <is>
          <t>Marketplace (partner network)</t>
        </is>
      </c>
      <c r="F25" s="86" t="inlineStr">
        <is>
          <t>Marketplace</t>
        </is>
      </c>
      <c r="G25" s="85" t="inlineStr">
        <is>
          <t>—</t>
        </is>
      </c>
      <c r="H25" s="87" t="n">
        <v>44927</v>
      </c>
      <c r="I25" s="86" t="inlineStr">
        <is>
          <t>1-yr auto</t>
        </is>
      </c>
      <c r="J25" s="86" t="inlineStr">
        <is>
          <t>2026-12-31</t>
        </is>
      </c>
      <c r="K25" s="85" t="n">
        <v>120</v>
      </c>
      <c r="L25" s="86" t="inlineStr">
        <is>
          <t>FFS</t>
        </is>
      </c>
      <c r="M25" s="86" t="inlineStr">
        <is>
          <t>% of Medicare</t>
        </is>
      </c>
      <c r="N25" s="85" t="n"/>
      <c r="O25" s="86" t="inlineStr">
        <is>
          <t>Bundled into E/M — not separately payable</t>
        </is>
      </c>
      <c r="P25" s="86" t="inlineStr">
        <is>
          <t>120% CMS NPFS</t>
        </is>
      </c>
      <c r="Q25" s="86" t="inlineStr">
        <is>
          <t>Fixed 2.5%/yr</t>
        </is>
      </c>
      <c r="R25" s="88" t="inlineStr">
        <is>
          <t>FFS — see E/M basis</t>
        </is>
      </c>
      <c r="S25" s="86" t="inlineStr">
        <is>
          <t>Escalator present; at-market</t>
        </is>
      </c>
      <c r="T25" s="95" t="inlineStr">
        <is>
          <t>Low</t>
        </is>
      </c>
    </row>
    <row r="26" ht="22.5" customHeight="1" s="14">
      <c r="A26" s="90" t="inlineStr">
        <is>
          <t>UC-022</t>
        </is>
      </c>
      <c r="B26" s="91" t="inlineStr">
        <is>
          <t>Entity A</t>
        </is>
      </c>
      <c r="C26" s="91" t="inlineStr">
        <is>
          <t>Operating Entity A</t>
        </is>
      </c>
      <c r="D26" s="91" t="inlineStr">
        <is>
          <t>Coventry / Aetna Workers' Comp</t>
        </is>
      </c>
      <c r="E26" s="91" t="inlineStr">
        <is>
          <t>WC PPO network</t>
        </is>
      </c>
      <c r="F26" s="91" t="inlineStr">
        <is>
          <t>Workers' Comp</t>
        </is>
      </c>
      <c r="G26" s="90" t="inlineStr">
        <is>
          <t>—</t>
        </is>
      </c>
      <c r="H26" s="92" t="n">
        <v>43252</v>
      </c>
      <c r="I26" s="91" t="inlineStr">
        <is>
          <t>Evergreen</t>
        </is>
      </c>
      <c r="J26" s="91" t="inlineStr">
        <is>
          <t>Evergreen</t>
        </is>
      </c>
      <c r="K26" s="90" t="n">
        <v>90</v>
      </c>
      <c r="L26" s="91" t="inlineStr">
        <is>
          <t>FFS</t>
        </is>
      </c>
      <c r="M26" s="91" t="inlineStr">
        <is>
          <t>% of state WC FS</t>
        </is>
      </c>
      <c r="N26" s="90" t="n"/>
      <c r="O26" s="91" t="inlineStr">
        <is>
          <t>Bundled into E/M — not separately payable</t>
        </is>
      </c>
      <c r="P26" s="91" t="inlineStr">
        <is>
          <t>State WC fee schedule</t>
        </is>
      </c>
      <c r="Q26" s="91" t="inlineStr">
        <is>
          <t>Per state WC FS</t>
        </is>
      </c>
      <c r="R26" s="88" t="inlineStr">
        <is>
          <t>FFS — see E/M basis</t>
        </is>
      </c>
      <c r="S26" s="91" t="inlineStr">
        <is>
          <t>State WC schedule governs; network access fee — audit steerage</t>
        </is>
      </c>
      <c r="T26" s="95" t="inlineStr">
        <is>
          <t>Low</t>
        </is>
      </c>
    </row>
    <row r="27" ht="22.5" customHeight="1" s="14">
      <c r="A27" s="85" t="inlineStr">
        <is>
          <t>UC-023</t>
        </is>
      </c>
      <c r="B27" s="86" t="inlineStr">
        <is>
          <t>Entity A</t>
        </is>
      </c>
      <c r="C27" s="86" t="inlineStr">
        <is>
          <t>Operating Entity A</t>
        </is>
      </c>
      <c r="D27" s="86" t="inlineStr">
        <is>
          <t>One Call / MedRisk</t>
        </is>
      </c>
      <c r="E27" s="86" t="inlineStr">
        <is>
          <t>WC ancillary network</t>
        </is>
      </c>
      <c r="F27" s="86" t="inlineStr">
        <is>
          <t>Workers' Comp</t>
        </is>
      </c>
      <c r="G27" s="85" t="inlineStr">
        <is>
          <t>—</t>
        </is>
      </c>
      <c r="H27" s="87" t="n">
        <v>43831</v>
      </c>
      <c r="I27" s="86" t="inlineStr">
        <is>
          <t>Evergreen</t>
        </is>
      </c>
      <c r="J27" s="86" t="inlineStr">
        <is>
          <t>Evergreen</t>
        </is>
      </c>
      <c r="K27" s="85" t="n">
        <v>60</v>
      </c>
      <c r="L27" s="86" t="inlineStr">
        <is>
          <t>FFS</t>
        </is>
      </c>
      <c r="M27" s="86" t="inlineStr">
        <is>
          <t>% of state WC FS</t>
        </is>
      </c>
      <c r="N27" s="85" t="n"/>
      <c r="O27" s="86" t="inlineStr">
        <is>
          <t>Bundled into E/M — not separately payable</t>
        </is>
      </c>
      <c r="P27" s="86" t="inlineStr">
        <is>
          <t>State WC FS</t>
        </is>
      </c>
      <c r="Q27" s="86" t="inlineStr">
        <is>
          <t>Per state</t>
        </is>
      </c>
      <c r="R27" s="88" t="inlineStr">
        <is>
          <t>FFS — see E/M basis</t>
        </is>
      </c>
      <c r="S27" s="86" t="inlineStr">
        <is>
          <t>Ancillary WC network; low volume — monitor</t>
        </is>
      </c>
      <c r="T27" s="96" t="inlineStr">
        <is>
          <t>Monitor</t>
        </is>
      </c>
    </row>
    <row r="28" ht="22.5" customHeight="1" s="14">
      <c r="A28" s="90" t="inlineStr">
        <is>
          <t>UC-024</t>
        </is>
      </c>
      <c r="B28" s="91" t="inlineStr">
        <is>
          <t>Entity A</t>
        </is>
      </c>
      <c r="C28" s="91" t="inlineStr">
        <is>
          <t>Operating Entity A</t>
        </is>
      </c>
      <c r="D28" s="91" t="inlineStr">
        <is>
          <t>MultiPlan / PHCS</t>
        </is>
      </c>
      <c r="E28" s="91" t="inlineStr">
        <is>
          <t>PHCS PPO (network rental)</t>
        </is>
      </c>
      <c r="F28" s="91" t="inlineStr">
        <is>
          <t>Network / Rental</t>
        </is>
      </c>
      <c r="G28" s="90" t="inlineStr">
        <is>
          <t>—</t>
        </is>
      </c>
      <c r="H28" s="92" t="n">
        <v>42736</v>
      </c>
      <c r="I28" s="91" t="inlineStr">
        <is>
          <t>Evergreen</t>
        </is>
      </c>
      <c r="J28" s="91" t="inlineStr">
        <is>
          <t>Evergreen</t>
        </is>
      </c>
      <c r="K28" s="90" t="n">
        <v>90</v>
      </c>
      <c r="L28" s="91" t="inlineStr">
        <is>
          <t>FFS</t>
        </is>
      </c>
      <c r="M28" s="91" t="inlineStr">
        <is>
          <t>% of Medicare</t>
        </is>
      </c>
      <c r="N28" s="90" t="n"/>
      <c r="O28" s="91" t="inlineStr">
        <is>
          <t>Bundled into E/M — not separately payable</t>
        </is>
      </c>
      <c r="P28" s="91" t="inlineStr">
        <is>
          <t>Discount-off-billed (network rental)</t>
        </is>
      </c>
      <c r="Q28" s="91" t="inlineStr">
        <is>
          <t>None</t>
        </is>
      </c>
      <c r="R28" s="88" t="inlineStr">
        <is>
          <t>FFS — see E/M basis</t>
        </is>
      </c>
      <c r="S28" s="91" t="inlineStr">
        <is>
          <t>Silent-PPO / network rental — leased to unknown payers; AUDIT priority</t>
        </is>
      </c>
      <c r="T28" s="89" t="inlineStr">
        <is>
          <t>High</t>
        </is>
      </c>
    </row>
    <row r="29" ht="22.5" customHeight="1" s="14">
      <c r="A29" s="85" t="inlineStr">
        <is>
          <t>UC-025</t>
        </is>
      </c>
      <c r="B29" s="86" t="inlineStr">
        <is>
          <t>Entity B</t>
        </is>
      </c>
      <c r="C29" s="86" t="inlineStr">
        <is>
          <t>Operating Entity B</t>
        </is>
      </c>
      <c r="D29" s="86" t="inlineStr">
        <is>
          <t>Blue Cross Blue Shield (HCSC)</t>
        </is>
      </c>
      <c r="E29" s="86" t="inlineStr">
        <is>
          <t>Blue Choice PPO / ParPlan</t>
        </is>
      </c>
      <c r="F29" s="86" t="inlineStr">
        <is>
          <t>Commercial</t>
        </is>
      </c>
      <c r="G29" s="85" t="inlineStr">
        <is>
          <t>—</t>
        </is>
      </c>
      <c r="H29" s="87" t="n">
        <v>43466</v>
      </c>
      <c r="I29" s="86" t="inlineStr">
        <is>
          <t>Evergreen (auto-renew 1-yr)</t>
        </is>
      </c>
      <c r="J29" s="86" t="inlineStr">
        <is>
          <t>Evergreen / 120-day window</t>
        </is>
      </c>
      <c r="K29" s="85" t="n">
        <v>120</v>
      </c>
      <c r="L29" s="86" t="inlineStr">
        <is>
          <t>FFS</t>
        </is>
      </c>
      <c r="M29" s="86" t="inlineStr">
        <is>
          <t>% of Medicare (NPFS)</t>
        </is>
      </c>
      <c r="N29" s="85" t="n"/>
      <c r="O29" s="86" t="inlineStr">
        <is>
          <t>Bundled into E/M — not separately payable</t>
        </is>
      </c>
      <c r="P29" s="86" t="inlineStr">
        <is>
          <t>138% CMS NPFS (lesser-of billed)</t>
        </is>
      </c>
      <c r="Q29" s="86" t="inlineStr">
        <is>
          <t>None</t>
        </is>
      </c>
      <c r="R29" s="88" t="inlineStr">
        <is>
          <t>FFS — see E/M basis</t>
        </is>
      </c>
      <c r="S29" s="86" t="inlineStr">
        <is>
          <t>MFN language; unilateral update; evergreen; no escalator — state prompt-pay applies</t>
        </is>
      </c>
      <c r="T29" s="89" t="inlineStr">
        <is>
          <t>High</t>
        </is>
      </c>
    </row>
    <row r="30" ht="22.5" customHeight="1" s="14">
      <c r="A30" s="90" t="inlineStr">
        <is>
          <t>UC-026</t>
        </is>
      </c>
      <c r="B30" s="91" t="inlineStr">
        <is>
          <t>Entity B</t>
        </is>
      </c>
      <c r="C30" s="91" t="inlineStr">
        <is>
          <t>Operating Entity B</t>
        </is>
      </c>
      <c r="D30" s="91" t="inlineStr">
        <is>
          <t>UnitedHealthcare</t>
        </is>
      </c>
      <c r="E30" s="91" t="inlineStr">
        <is>
          <t>Choice Plus / Options PPO</t>
        </is>
      </c>
      <c r="F30" s="91" t="inlineStr">
        <is>
          <t>Commercial</t>
        </is>
      </c>
      <c r="G30" s="90" t="inlineStr">
        <is>
          <t>—</t>
        </is>
      </c>
      <c r="H30" s="92" t="n">
        <v>43282</v>
      </c>
      <c r="I30" s="91" t="inlineStr">
        <is>
          <t>Evergreen</t>
        </is>
      </c>
      <c r="J30" s="91" t="inlineStr">
        <is>
          <t>Evergreen</t>
        </is>
      </c>
      <c r="K30" s="90" t="n">
        <v>90</v>
      </c>
      <c r="L30" s="91" t="inlineStr">
        <is>
          <t>FFS</t>
        </is>
      </c>
      <c r="M30" s="91" t="inlineStr">
        <is>
          <t>% of Medicare (NPFS)</t>
        </is>
      </c>
      <c r="N30" s="90" t="n"/>
      <c r="O30" s="91" t="inlineStr">
        <is>
          <t>Bundled into E/M — not separately payable</t>
        </is>
      </c>
      <c r="P30" s="91" t="inlineStr">
        <is>
          <t>126% CMS NPFS</t>
        </is>
      </c>
      <c r="Q30" s="91" t="inlineStr">
        <is>
          <t>None</t>
        </is>
      </c>
      <c r="R30" s="88" t="inlineStr">
        <is>
          <t>FFS — see E/M basis</t>
        </is>
      </c>
      <c r="S30" s="91" t="inlineStr">
        <is>
          <t>Below-market vs commercial peers; evergreen; all-products</t>
        </is>
      </c>
      <c r="T30" s="89" t="inlineStr">
        <is>
          <t>High</t>
        </is>
      </c>
    </row>
    <row r="31" ht="22.5" customHeight="1" s="14">
      <c r="A31" s="85" t="inlineStr">
        <is>
          <t>UC-027</t>
        </is>
      </c>
      <c r="B31" s="86" t="inlineStr">
        <is>
          <t>Entity B</t>
        </is>
      </c>
      <c r="C31" s="86" t="inlineStr">
        <is>
          <t>Operating Entity B</t>
        </is>
      </c>
      <c r="D31" s="86" t="inlineStr">
        <is>
          <t>Aetna</t>
        </is>
      </c>
      <c r="E31" s="86" t="inlineStr">
        <is>
          <t>Open Choice PPO</t>
        </is>
      </c>
      <c r="F31" s="86" t="inlineStr">
        <is>
          <t>Commercial</t>
        </is>
      </c>
      <c r="G31" s="85" t="inlineStr">
        <is>
          <t>—</t>
        </is>
      </c>
      <c r="H31" s="87" t="n">
        <v>44287</v>
      </c>
      <c r="I31" s="86" t="inlineStr">
        <is>
          <t>1-yr auto</t>
        </is>
      </c>
      <c r="J31" s="86" t="inlineStr">
        <is>
          <t>2026-03-31 / 90-day window</t>
        </is>
      </c>
      <c r="K31" s="85" t="n">
        <v>90</v>
      </c>
      <c r="L31" s="86" t="inlineStr">
        <is>
          <t>Case Rate</t>
        </is>
      </c>
      <c r="M31" s="86" t="inlineStr">
        <is>
          <t>Global UC case rate</t>
        </is>
      </c>
      <c r="N31" s="97" t="n">
        <v>134</v>
      </c>
      <c r="O31" s="86" t="inlineStr">
        <is>
          <t>Global per-visit case rate (S9083)</t>
        </is>
      </c>
      <c r="P31" s="86" t="inlineStr">
        <is>
          <t>S9083 global</t>
        </is>
      </c>
      <c r="Q31" s="86" t="inlineStr">
        <is>
          <t>CPI-U (capped 3.5%)</t>
        </is>
      </c>
      <c r="R31" s="88">
        <f>IF(N31&lt;150*0.95,"Below market",IF(N31&gt;150*1.05,"Above market","At market"))</f>
        <v/>
      </c>
      <c r="S31" s="86" t="inlineStr">
        <is>
          <t>Modestly below market; CPI escalator present</t>
        </is>
      </c>
      <c r="T31" s="95" t="inlineStr">
        <is>
          <t>Low</t>
        </is>
      </c>
    </row>
    <row r="32" ht="22.5" customHeight="1" s="14">
      <c r="A32" s="90" t="inlineStr">
        <is>
          <t>UC-028</t>
        </is>
      </c>
      <c r="B32" s="91" t="inlineStr">
        <is>
          <t>Entity B</t>
        </is>
      </c>
      <c r="C32" s="91" t="inlineStr">
        <is>
          <t>Operating Entity B</t>
        </is>
      </c>
      <c r="D32" s="91" t="inlineStr">
        <is>
          <t>Cigna</t>
        </is>
      </c>
      <c r="E32" s="91" t="inlineStr">
        <is>
          <t>Open Access Plus</t>
        </is>
      </c>
      <c r="F32" s="91" t="inlineStr">
        <is>
          <t>Commercial</t>
        </is>
      </c>
      <c r="G32" s="90" t="inlineStr">
        <is>
          <t>—</t>
        </is>
      </c>
      <c r="H32" s="92" t="n">
        <v>43831</v>
      </c>
      <c r="I32" s="91" t="inlineStr">
        <is>
          <t>Evergreen</t>
        </is>
      </c>
      <c r="J32" s="91" t="inlineStr">
        <is>
          <t>Evergreen / 90-day window</t>
        </is>
      </c>
      <c r="K32" s="90" t="n">
        <v>90</v>
      </c>
      <c r="L32" s="91" t="inlineStr">
        <is>
          <t>FFS</t>
        </is>
      </c>
      <c r="M32" s="91" t="inlineStr">
        <is>
          <t>% of Medicare</t>
        </is>
      </c>
      <c r="N32" s="93" t="n">
        <v>64</v>
      </c>
      <c r="O32" s="91" t="inlineStr">
        <is>
          <t>Separate add-on facility fee</t>
        </is>
      </c>
      <c r="P32" s="91" t="inlineStr">
        <is>
          <t>130% CMS NPFS; S9083 add-on $64</t>
        </is>
      </c>
      <c r="Q32" s="91" t="inlineStr">
        <is>
          <t>None</t>
        </is>
      </c>
      <c r="R32" s="88" t="inlineStr">
        <is>
          <t>FFS — see E/M basis</t>
        </is>
      </c>
      <c r="S32" s="91" t="inlineStr">
        <is>
          <t>S9083 add-on recognized; MFN; unilateral update — review</t>
        </is>
      </c>
      <c r="T32" s="94" t="inlineStr">
        <is>
          <t>Medium</t>
        </is>
      </c>
    </row>
    <row r="33">
      <c r="A33" s="85" t="inlineStr">
        <is>
          <t>UC-029</t>
        </is>
      </c>
      <c r="B33" s="86" t="inlineStr">
        <is>
          <t>Entity B</t>
        </is>
      </c>
      <c r="C33" s="86" t="inlineStr">
        <is>
          <t>Operating Entity B</t>
        </is>
      </c>
      <c r="D33" s="86" t="inlineStr">
        <is>
          <t>Humana</t>
        </is>
      </c>
      <c r="E33" s="86" t="inlineStr">
        <is>
          <t>ChoiceCare (Commercial)</t>
        </is>
      </c>
      <c r="F33" s="86" t="inlineStr">
        <is>
          <t>Commercial</t>
        </is>
      </c>
      <c r="G33" s="85" t="inlineStr">
        <is>
          <t>—</t>
        </is>
      </c>
      <c r="H33" s="87" t="n">
        <v>44743</v>
      </c>
      <c r="I33" s="86" t="inlineStr">
        <is>
          <t>2-yr initial, 1-yr auto</t>
        </is>
      </c>
      <c r="J33" s="86" t="inlineStr">
        <is>
          <t>2026-06-30</t>
        </is>
      </c>
      <c r="K33" s="85" t="n">
        <v>120</v>
      </c>
      <c r="L33" s="86" t="inlineStr">
        <is>
          <t>Case Rate</t>
        </is>
      </c>
      <c r="M33" s="86" t="inlineStr">
        <is>
          <t>Global UC case rate</t>
        </is>
      </c>
      <c r="N33" s="97" t="n">
        <v>158</v>
      </c>
      <c r="O33" s="86" t="inlineStr">
        <is>
          <t>Global per-visit case rate (S9083)</t>
        </is>
      </c>
      <c r="P33" s="86" t="inlineStr">
        <is>
          <t>S9083 global</t>
        </is>
      </c>
      <c r="Q33" s="86" t="inlineStr">
        <is>
          <t>Fixed 2.0%/yr</t>
        </is>
      </c>
      <c r="R33" s="88">
        <f>IF(N33&lt;150*0.95,"Below market",IF(N33&gt;150*1.05,"Above market","At market"))</f>
        <v/>
      </c>
      <c r="S33" s="86" t="inlineStr">
        <is>
          <t>Above-market S9083 — protect at renewal</t>
        </is>
      </c>
      <c r="T33" s="95" t="inlineStr">
        <is>
          <t>Low</t>
        </is>
      </c>
    </row>
    <row r="34" ht="22.5" customHeight="1" s="14">
      <c r="A34" s="90" t="inlineStr">
        <is>
          <t>UC-030</t>
        </is>
      </c>
      <c r="B34" s="91" t="inlineStr">
        <is>
          <t>Entity B</t>
        </is>
      </c>
      <c r="C34" s="91" t="inlineStr">
        <is>
          <t>Operating Entity B</t>
        </is>
      </c>
      <c r="D34" s="91" t="inlineStr">
        <is>
          <t>Regional commercial plan</t>
        </is>
      </c>
      <c r="E34" s="91" t="inlineStr">
        <is>
          <t>Commercial HMO/PPO</t>
        </is>
      </c>
      <c r="F34" s="91" t="inlineStr">
        <is>
          <t>Commercial</t>
        </is>
      </c>
      <c r="G34" s="90" t="inlineStr">
        <is>
          <t>—</t>
        </is>
      </c>
      <c r="H34" s="92" t="n">
        <v>44197</v>
      </c>
      <c r="I34" s="91" t="inlineStr">
        <is>
          <t>1-yr auto</t>
        </is>
      </c>
      <c r="J34" s="91" t="inlineStr">
        <is>
          <t>2026-12-31 / 90-day</t>
        </is>
      </c>
      <c r="K34" s="90" t="n">
        <v>90</v>
      </c>
      <c r="L34" s="91" t="inlineStr">
        <is>
          <t>FFS</t>
        </is>
      </c>
      <c r="M34" s="91" t="inlineStr">
        <is>
          <t>% of Medicare</t>
        </is>
      </c>
      <c r="N34" s="90" t="n"/>
      <c r="O34" s="91" t="inlineStr">
        <is>
          <t>Bundled into E/M — not separately payable</t>
        </is>
      </c>
      <c r="P34" s="91" t="inlineStr">
        <is>
          <t>122% CMS NPFS</t>
        </is>
      </c>
      <c r="Q34" s="91" t="inlineStr">
        <is>
          <t>None</t>
        </is>
      </c>
      <c r="R34" s="88" t="inlineStr">
        <is>
          <t>FFS — see E/M basis</t>
        </is>
      </c>
      <c r="S34" s="91" t="inlineStr">
        <is>
          <t>Regional plan; below-market; no escalator</t>
        </is>
      </c>
      <c r="T34" s="94" t="inlineStr">
        <is>
          <t>Medium</t>
        </is>
      </c>
    </row>
    <row r="35" ht="22.5" customHeight="1" s="14">
      <c r="A35" s="85" t="inlineStr">
        <is>
          <t>UC-031</t>
        </is>
      </c>
      <c r="B35" s="86" t="inlineStr">
        <is>
          <t>Entity B</t>
        </is>
      </c>
      <c r="C35" s="86" t="inlineStr">
        <is>
          <t>Operating Entity B</t>
        </is>
      </c>
      <c r="D35" s="86" t="inlineStr">
        <is>
          <t>UnitedHealthcare</t>
        </is>
      </c>
      <c r="E35" s="86" t="inlineStr">
        <is>
          <t>AARP MA / Dual Complete</t>
        </is>
      </c>
      <c r="F35" s="86" t="inlineStr">
        <is>
          <t>Medicare Advantage</t>
        </is>
      </c>
      <c r="G35" s="85" t="inlineStr">
        <is>
          <t>—</t>
        </is>
      </c>
      <c r="H35" s="87" t="n">
        <v>43466</v>
      </c>
      <c r="I35" s="86" t="inlineStr">
        <is>
          <t>Evergreen</t>
        </is>
      </c>
      <c r="J35" s="86" t="inlineStr">
        <is>
          <t>Evergreen</t>
        </is>
      </c>
      <c r="K35" s="85" t="n">
        <v>90</v>
      </c>
      <c r="L35" s="86" t="inlineStr">
        <is>
          <t>FFS</t>
        </is>
      </c>
      <c r="M35" s="86" t="inlineStr">
        <is>
          <t>% of Medicare</t>
        </is>
      </c>
      <c r="N35" s="85" t="n"/>
      <c r="O35" s="86" t="inlineStr">
        <is>
          <t>Bundled into E/M — not separately payable</t>
        </is>
      </c>
      <c r="P35" s="86" t="inlineStr">
        <is>
          <t>100% CMS (MA)</t>
        </is>
      </c>
      <c r="Q35" s="86" t="inlineStr">
        <is>
          <t>None</t>
        </is>
      </c>
      <c r="R35" s="88" t="inlineStr">
        <is>
          <t>FFS — see E/M basis</t>
        </is>
      </c>
      <c r="S35" s="86" t="inlineStr">
        <is>
          <t>MA at 100% Medicare; evergreen; all-products</t>
        </is>
      </c>
      <c r="T35" s="96" t="inlineStr">
        <is>
          <t>Monitor</t>
        </is>
      </c>
    </row>
    <row r="36" ht="22.5" customHeight="1" s="14">
      <c r="A36" s="90" t="inlineStr">
        <is>
          <t>UC-032</t>
        </is>
      </c>
      <c r="B36" s="91" t="inlineStr">
        <is>
          <t>Entity B</t>
        </is>
      </c>
      <c r="C36" s="91" t="inlineStr">
        <is>
          <t>Operating Entity B</t>
        </is>
      </c>
      <c r="D36" s="91" t="inlineStr">
        <is>
          <t>Humana</t>
        </is>
      </c>
      <c r="E36" s="91" t="inlineStr">
        <is>
          <t>Medicare Advantage (HMO/PPO)</t>
        </is>
      </c>
      <c r="F36" s="91" t="inlineStr">
        <is>
          <t>Medicare Advantage</t>
        </is>
      </c>
      <c r="G36" s="90" t="inlineStr">
        <is>
          <t>—</t>
        </is>
      </c>
      <c r="H36" s="92" t="n">
        <v>43831</v>
      </c>
      <c r="I36" s="91" t="inlineStr">
        <is>
          <t>Evergreen</t>
        </is>
      </c>
      <c r="J36" s="91" t="inlineStr">
        <is>
          <t>Evergreen</t>
        </is>
      </c>
      <c r="K36" s="90" t="n">
        <v>90</v>
      </c>
      <c r="L36" s="91" t="inlineStr">
        <is>
          <t>Case Rate</t>
        </is>
      </c>
      <c r="M36" s="91" t="inlineStr">
        <is>
          <t>Global UC case rate (MA)</t>
        </is>
      </c>
      <c r="N36" s="93" t="n">
        <v>124</v>
      </c>
      <c r="O36" s="91" t="inlineStr">
        <is>
          <t>Global per-visit case rate (S9083)</t>
        </is>
      </c>
      <c r="P36" s="91" t="inlineStr">
        <is>
          <t>S9083 global (MA)</t>
        </is>
      </c>
      <c r="Q36" s="91" t="inlineStr">
        <is>
          <t>None</t>
        </is>
      </c>
      <c r="R36" s="88">
        <f>IF(N36&lt;128*0.95,"Below market",IF(N36&gt;128*1.05,"Above market","At market"))</f>
        <v/>
      </c>
      <c r="S36" s="91" t="inlineStr">
        <is>
          <t>MA case rate; no escalator</t>
        </is>
      </c>
      <c r="T36" s="94" t="inlineStr">
        <is>
          <t>Medium</t>
        </is>
      </c>
    </row>
    <row r="37" ht="22.5" customHeight="1" s="14">
      <c r="A37" s="85" t="inlineStr">
        <is>
          <t>UC-033</t>
        </is>
      </c>
      <c r="B37" s="86" t="inlineStr">
        <is>
          <t>Entity B</t>
        </is>
      </c>
      <c r="C37" s="86" t="inlineStr">
        <is>
          <t>Operating Entity B</t>
        </is>
      </c>
      <c r="D37" s="86" t="inlineStr">
        <is>
          <t>WellCare / Centene</t>
        </is>
      </c>
      <c r="E37" s="86" t="inlineStr">
        <is>
          <t>Medicare Advantage</t>
        </is>
      </c>
      <c r="F37" s="86" t="inlineStr">
        <is>
          <t>Medicare Advantage</t>
        </is>
      </c>
      <c r="G37" s="85" t="inlineStr">
        <is>
          <t>—</t>
        </is>
      </c>
      <c r="H37" s="87" t="n">
        <v>44562</v>
      </c>
      <c r="I37" s="86" t="inlineStr">
        <is>
          <t>1-yr auto</t>
        </is>
      </c>
      <c r="J37" s="86" t="inlineStr">
        <is>
          <t>2026-12-31</t>
        </is>
      </c>
      <c r="K37" s="85" t="n">
        <v>120</v>
      </c>
      <c r="L37" s="86" t="inlineStr">
        <is>
          <t>FFS</t>
        </is>
      </c>
      <c r="M37" s="86" t="inlineStr">
        <is>
          <t>% of Medicare</t>
        </is>
      </c>
      <c r="N37" s="85" t="n"/>
      <c r="O37" s="86" t="inlineStr">
        <is>
          <t>Bundled into E/M — not separately payable</t>
        </is>
      </c>
      <c r="P37" s="86" t="inlineStr">
        <is>
          <t>100% CMS (MA)</t>
        </is>
      </c>
      <c r="Q37" s="86" t="inlineStr">
        <is>
          <t>None</t>
        </is>
      </c>
      <c r="R37" s="88" t="inlineStr">
        <is>
          <t>FFS — see E/M basis</t>
        </is>
      </c>
      <c r="S37" s="86" t="inlineStr">
        <is>
          <t>MA at 100% Medicare; evergreen; all-products</t>
        </is>
      </c>
      <c r="T37" s="96" t="inlineStr">
        <is>
          <t>Monitor</t>
        </is>
      </c>
    </row>
    <row r="38" ht="22.5" customHeight="1" s="14">
      <c r="A38" s="90" t="inlineStr">
        <is>
          <t>UC-034</t>
        </is>
      </c>
      <c r="B38" s="91" t="inlineStr">
        <is>
          <t>Entity B</t>
        </is>
      </c>
      <c r="C38" s="91" t="inlineStr">
        <is>
          <t>Operating Entity B</t>
        </is>
      </c>
      <c r="D38" s="91" t="inlineStr">
        <is>
          <t>Aetna</t>
        </is>
      </c>
      <c r="E38" s="91" t="inlineStr">
        <is>
          <t>Medicare Advantage</t>
        </is>
      </c>
      <c r="F38" s="91" t="inlineStr">
        <is>
          <t>Medicare Advantage</t>
        </is>
      </c>
      <c r="G38" s="90" t="inlineStr">
        <is>
          <t>—</t>
        </is>
      </c>
      <c r="H38" s="92" t="n">
        <v>44197</v>
      </c>
      <c r="I38" s="91" t="inlineStr">
        <is>
          <t>Evergreen</t>
        </is>
      </c>
      <c r="J38" s="91" t="inlineStr">
        <is>
          <t>Evergreen</t>
        </is>
      </c>
      <c r="K38" s="90" t="n">
        <v>90</v>
      </c>
      <c r="L38" s="91" t="inlineStr">
        <is>
          <t>FFS</t>
        </is>
      </c>
      <c r="M38" s="91" t="inlineStr">
        <is>
          <t>% of Medicare</t>
        </is>
      </c>
      <c r="N38" s="90" t="n"/>
      <c r="O38" s="91" t="inlineStr">
        <is>
          <t>Bundled into E/M — not separately payable</t>
        </is>
      </c>
      <c r="P38" s="91" t="inlineStr">
        <is>
          <t>100% CMS (MA)</t>
        </is>
      </c>
      <c r="Q38" s="91" t="inlineStr">
        <is>
          <t>None</t>
        </is>
      </c>
      <c r="R38" s="88" t="inlineStr">
        <is>
          <t>FFS — see E/M basis</t>
        </is>
      </c>
      <c r="S38" s="91" t="inlineStr">
        <is>
          <t>MA at 100% Medicare; evergreen</t>
        </is>
      </c>
      <c r="T38" s="96" t="inlineStr">
        <is>
          <t>Monitor</t>
        </is>
      </c>
    </row>
    <row r="39" ht="22.5" customHeight="1" s="14">
      <c r="A39" s="85" t="inlineStr">
        <is>
          <t>UC-035</t>
        </is>
      </c>
      <c r="B39" s="86" t="inlineStr">
        <is>
          <t>Entity B</t>
        </is>
      </c>
      <c r="C39" s="86" t="inlineStr">
        <is>
          <t>Operating Entity B</t>
        </is>
      </c>
      <c r="D39" s="86" t="inlineStr">
        <is>
          <t>Centene (Medicaid MCO)</t>
        </is>
      </c>
      <c r="E39" s="86" t="inlineStr">
        <is>
          <t>Medicaid managed care</t>
        </is>
      </c>
      <c r="F39" s="86" t="inlineStr">
        <is>
          <t>Medicaid MCO</t>
        </is>
      </c>
      <c r="G39" s="85" t="inlineStr">
        <is>
          <t>—</t>
        </is>
      </c>
      <c r="H39" s="87" t="n">
        <v>43344</v>
      </c>
      <c r="I39" s="86" t="inlineStr">
        <is>
          <t>State-term</t>
        </is>
      </c>
      <c r="J39" s="86" t="inlineStr">
        <is>
          <t>2026-08-31</t>
        </is>
      </c>
      <c r="K39" s="85" t="n">
        <v>90</v>
      </c>
      <c r="L39" s="86" t="inlineStr">
        <is>
          <t>Case Rate</t>
        </is>
      </c>
      <c r="M39" s="86" t="inlineStr">
        <is>
          <t>Global UC case rate</t>
        </is>
      </c>
      <c r="N39" s="97" t="n">
        <v>86</v>
      </c>
      <c r="O39" s="86" t="inlineStr">
        <is>
          <t>Global per-visit case rate (S9083)</t>
        </is>
      </c>
      <c r="P39" s="86" t="inlineStr">
        <is>
          <t>S9083 global; ≥ State Medicaid FS</t>
        </is>
      </c>
      <c r="Q39" s="86" t="inlineStr">
        <is>
          <t>Per state directive</t>
        </is>
      </c>
      <c r="R39" s="88">
        <f>IF(N39&lt;95*0.95,"Below market",IF(N39&gt;95*1.05,"Above market","At market"))</f>
        <v/>
      </c>
      <c r="S39" s="86" t="inlineStr">
        <is>
          <t>Largest Medicaid volume; below-market — HIGH priority reneg</t>
        </is>
      </c>
      <c r="T39" s="89" t="inlineStr">
        <is>
          <t>High</t>
        </is>
      </c>
    </row>
    <row r="40" ht="22.5" customHeight="1" s="14">
      <c r="A40" s="90" t="inlineStr">
        <is>
          <t>UC-036</t>
        </is>
      </c>
      <c r="B40" s="91" t="inlineStr">
        <is>
          <t>Entity B</t>
        </is>
      </c>
      <c r="C40" s="91" t="inlineStr">
        <is>
          <t>Operating Entity B</t>
        </is>
      </c>
      <c r="D40" s="91" t="inlineStr">
        <is>
          <t>UnitedHealthcare Community Plan</t>
        </is>
      </c>
      <c r="E40" s="91" t="inlineStr">
        <is>
          <t>Medicaid managed care</t>
        </is>
      </c>
      <c r="F40" s="91" t="inlineStr">
        <is>
          <t>Medicaid MCO</t>
        </is>
      </c>
      <c r="G40" s="90" t="inlineStr">
        <is>
          <t>—</t>
        </is>
      </c>
      <c r="H40" s="92" t="n">
        <v>43344</v>
      </c>
      <c r="I40" s="91" t="inlineStr">
        <is>
          <t>State-term</t>
        </is>
      </c>
      <c r="J40" s="91" t="inlineStr">
        <is>
          <t>2026-08-31</t>
        </is>
      </c>
      <c r="K40" s="90" t="n">
        <v>90</v>
      </c>
      <c r="L40" s="91" t="inlineStr">
        <is>
          <t>Case Rate</t>
        </is>
      </c>
      <c r="M40" s="91" t="inlineStr">
        <is>
          <t>Global UC case rate</t>
        </is>
      </c>
      <c r="N40" s="93" t="n">
        <v>88</v>
      </c>
      <c r="O40" s="91" t="inlineStr">
        <is>
          <t>Global per-visit case rate (S9083)</t>
        </is>
      </c>
      <c r="P40" s="91" t="inlineStr">
        <is>
          <t>S9083 global</t>
        </is>
      </c>
      <c r="Q40" s="91" t="inlineStr">
        <is>
          <t>Per state</t>
        </is>
      </c>
      <c r="R40" s="88">
        <f>IF(N40&lt;95*0.95,"Below market",IF(N40&gt;95*1.05,"Above market","At market"))</f>
        <v/>
      </c>
      <c r="S40" s="91" t="inlineStr">
        <is>
          <t>High Medicaid volume; below-market</t>
        </is>
      </c>
      <c r="T40" s="89" t="inlineStr">
        <is>
          <t>High</t>
        </is>
      </c>
    </row>
    <row r="41" ht="22.5" customHeight="1" s="14">
      <c r="A41" s="85" t="inlineStr">
        <is>
          <t>UC-037</t>
        </is>
      </c>
      <c r="B41" s="86" t="inlineStr">
        <is>
          <t>Entity B</t>
        </is>
      </c>
      <c r="C41" s="86" t="inlineStr">
        <is>
          <t>Operating Entity B</t>
        </is>
      </c>
      <c r="D41" s="86" t="inlineStr">
        <is>
          <t>Amerigroup / Wellpoint</t>
        </is>
      </c>
      <c r="E41" s="86" t="inlineStr">
        <is>
          <t>Medicaid managed care</t>
        </is>
      </c>
      <c r="F41" s="86" t="inlineStr">
        <is>
          <t>Medicaid MCO</t>
        </is>
      </c>
      <c r="G41" s="85" t="inlineStr">
        <is>
          <t>—</t>
        </is>
      </c>
      <c r="H41" s="87" t="n">
        <v>43344</v>
      </c>
      <c r="I41" s="86" t="inlineStr">
        <is>
          <t>State-term</t>
        </is>
      </c>
      <c r="J41" s="86" t="inlineStr">
        <is>
          <t>2026-08-31</t>
        </is>
      </c>
      <c r="K41" s="85" t="n">
        <v>90</v>
      </c>
      <c r="L41" s="86" t="inlineStr">
        <is>
          <t>FFS</t>
        </is>
      </c>
      <c r="M41" s="86" t="inlineStr">
        <is>
          <t>% of Medicaid FS</t>
        </is>
      </c>
      <c r="N41" s="85" t="n"/>
      <c r="O41" s="86" t="inlineStr">
        <is>
          <t>Bundled into E/M — not separately payable</t>
        </is>
      </c>
      <c r="P41" s="86" t="inlineStr">
        <is>
          <t>100% State Medicaid FS</t>
        </is>
      </c>
      <c r="Q41" s="86" t="inlineStr">
        <is>
          <t>Per state</t>
        </is>
      </c>
      <c r="R41" s="88" t="inlineStr">
        <is>
          <t>FFS — see E/M basis</t>
        </is>
      </c>
      <c r="S41" s="86" t="inlineStr">
        <is>
          <t>FFS at Medicaid FS; confirm S9083 recognized on FS</t>
        </is>
      </c>
      <c r="T41" s="94" t="inlineStr">
        <is>
          <t>Medium</t>
        </is>
      </c>
    </row>
    <row r="42">
      <c r="A42" s="90" t="inlineStr">
        <is>
          <t>UC-038</t>
        </is>
      </c>
      <c r="B42" s="91" t="inlineStr">
        <is>
          <t>Entity B</t>
        </is>
      </c>
      <c r="C42" s="91" t="inlineStr">
        <is>
          <t>Operating Entity B</t>
        </is>
      </c>
      <c r="D42" s="91" t="inlineStr">
        <is>
          <t>Aetna Better Health</t>
        </is>
      </c>
      <c r="E42" s="91" t="inlineStr">
        <is>
          <t>Medicaid managed care</t>
        </is>
      </c>
      <c r="F42" s="91" t="inlineStr">
        <is>
          <t>Medicaid MCO</t>
        </is>
      </c>
      <c r="G42" s="90" t="inlineStr">
        <is>
          <t>—</t>
        </is>
      </c>
      <c r="H42" s="92" t="n">
        <v>43525</v>
      </c>
      <c r="I42" s="91" t="inlineStr">
        <is>
          <t>State-term</t>
        </is>
      </c>
      <c r="J42" s="91" t="inlineStr">
        <is>
          <t>2026-08-31</t>
        </is>
      </c>
      <c r="K42" s="90" t="n">
        <v>90</v>
      </c>
      <c r="L42" s="91" t="inlineStr">
        <is>
          <t>Case Rate</t>
        </is>
      </c>
      <c r="M42" s="91" t="inlineStr">
        <is>
          <t>Global UC case rate</t>
        </is>
      </c>
      <c r="N42" s="93" t="n">
        <v>86</v>
      </c>
      <c r="O42" s="91" t="inlineStr">
        <is>
          <t>Global per-visit case rate (S9083)</t>
        </is>
      </c>
      <c r="P42" s="91" t="inlineStr">
        <is>
          <t>S9083 global</t>
        </is>
      </c>
      <c r="Q42" s="91" t="inlineStr">
        <is>
          <t>Per state</t>
        </is>
      </c>
      <c r="R42" s="88">
        <f>IF(N42&lt;95*0.95,"Below market",IF(N42&gt;95*1.05,"Above market","At market"))</f>
        <v/>
      </c>
      <c r="S42" s="91" t="inlineStr">
        <is>
          <t>Below-market; align with peer Medicaid MCOs reneg</t>
        </is>
      </c>
      <c r="T42" s="94" t="inlineStr">
        <is>
          <t>Medium</t>
        </is>
      </c>
    </row>
    <row r="43">
      <c r="A43" s="85" t="inlineStr">
        <is>
          <t>UC-039</t>
        </is>
      </c>
      <c r="B43" s="86" t="inlineStr">
        <is>
          <t>Entity B</t>
        </is>
      </c>
      <c r="C43" s="86" t="inlineStr">
        <is>
          <t>Operating Entity B</t>
        </is>
      </c>
      <c r="D43" s="86" t="inlineStr">
        <is>
          <t>Community Health Plan (regional)</t>
        </is>
      </c>
      <c r="E43" s="86" t="inlineStr">
        <is>
          <t>Medicaid / Marketplace</t>
        </is>
      </c>
      <c r="F43" s="86" t="inlineStr">
        <is>
          <t>Medicaid MCO</t>
        </is>
      </c>
      <c r="G43" s="85" t="inlineStr">
        <is>
          <t>—</t>
        </is>
      </c>
      <c r="H43" s="87" t="n">
        <v>43831</v>
      </c>
      <c r="I43" s="86" t="inlineStr">
        <is>
          <t>State-term</t>
        </is>
      </c>
      <c r="J43" s="86" t="inlineStr">
        <is>
          <t>2026-08-31</t>
        </is>
      </c>
      <c r="K43" s="85" t="n">
        <v>120</v>
      </c>
      <c r="L43" s="86" t="inlineStr">
        <is>
          <t>Case Rate</t>
        </is>
      </c>
      <c r="M43" s="86" t="inlineStr">
        <is>
          <t>Global UC case rate</t>
        </is>
      </c>
      <c r="N43" s="97" t="n">
        <v>85</v>
      </c>
      <c r="O43" s="86" t="inlineStr">
        <is>
          <t>Global per-visit case rate (S9083)</t>
        </is>
      </c>
      <c r="P43" s="86" t="inlineStr">
        <is>
          <t>S9083 global</t>
        </is>
      </c>
      <c r="Q43" s="86" t="inlineStr">
        <is>
          <t>Per state</t>
        </is>
      </c>
      <c r="R43" s="88">
        <f>IF(N43&lt;95*0.95,"Below market",IF(N43&gt;95*1.05,"Above market","At market"))</f>
        <v/>
      </c>
      <c r="S43" s="86" t="inlineStr">
        <is>
          <t>Below-market; regional plan</t>
        </is>
      </c>
      <c r="T43" s="94" t="inlineStr">
        <is>
          <t>Medium</t>
        </is>
      </c>
    </row>
    <row r="44">
      <c r="A44" s="90" t="inlineStr">
        <is>
          <t>UC-040</t>
        </is>
      </c>
      <c r="B44" s="91" t="inlineStr">
        <is>
          <t>Entity B</t>
        </is>
      </c>
      <c r="C44" s="91" t="inlineStr">
        <is>
          <t>Operating Entity B</t>
        </is>
      </c>
      <c r="D44" s="91" t="inlineStr">
        <is>
          <t>Molina Healthcare</t>
        </is>
      </c>
      <c r="E44" s="91" t="inlineStr">
        <is>
          <t>Medicaid managed care</t>
        </is>
      </c>
      <c r="F44" s="91" t="inlineStr">
        <is>
          <t>Medicaid MCO</t>
        </is>
      </c>
      <c r="G44" s="90" t="inlineStr">
        <is>
          <t>—</t>
        </is>
      </c>
      <c r="H44" s="92" t="n">
        <v>43709</v>
      </c>
      <c r="I44" s="91" t="inlineStr">
        <is>
          <t>State-term</t>
        </is>
      </c>
      <c r="J44" s="91" t="inlineStr">
        <is>
          <t>2026-08-31</t>
        </is>
      </c>
      <c r="K44" s="90" t="n">
        <v>90</v>
      </c>
      <c r="L44" s="91" t="inlineStr">
        <is>
          <t>Case Rate</t>
        </is>
      </c>
      <c r="M44" s="91" t="inlineStr">
        <is>
          <t>Global UC case rate</t>
        </is>
      </c>
      <c r="N44" s="93" t="n">
        <v>87</v>
      </c>
      <c r="O44" s="91" t="inlineStr">
        <is>
          <t>Global per-visit case rate (S9083)</t>
        </is>
      </c>
      <c r="P44" s="91" t="inlineStr">
        <is>
          <t>S9083 global</t>
        </is>
      </c>
      <c r="Q44" s="91" t="inlineStr">
        <is>
          <t>Per state</t>
        </is>
      </c>
      <c r="R44" s="88">
        <f>IF(N44&lt;95*0.95,"Below market",IF(N44&gt;95*1.05,"Above market","At market"))</f>
        <v/>
      </c>
      <c r="S44" s="91" t="inlineStr">
        <is>
          <t>Below-market</t>
        </is>
      </c>
      <c r="T44" s="94" t="inlineStr">
        <is>
          <t>Medium</t>
        </is>
      </c>
    </row>
    <row r="45" ht="22.5" customHeight="1" s="14">
      <c r="A45" s="85" t="inlineStr">
        <is>
          <t>UC-041</t>
        </is>
      </c>
      <c r="B45" s="86" t="inlineStr">
        <is>
          <t>Entity B</t>
        </is>
      </c>
      <c r="C45" s="86" t="inlineStr">
        <is>
          <t>Operating Entity B</t>
        </is>
      </c>
      <c r="D45" s="86" t="inlineStr">
        <is>
          <t>Ambetter (Centene)</t>
        </is>
      </c>
      <c r="E45" s="86" t="inlineStr">
        <is>
          <t>Ambetter (Exchange)</t>
        </is>
      </c>
      <c r="F45" s="86" t="inlineStr">
        <is>
          <t>Marketplace</t>
        </is>
      </c>
      <c r="G45" s="85" t="inlineStr">
        <is>
          <t>—</t>
        </is>
      </c>
      <c r="H45" s="87" t="n">
        <v>44197</v>
      </c>
      <c r="I45" s="86" t="inlineStr">
        <is>
          <t>Evergreen</t>
        </is>
      </c>
      <c r="J45" s="86" t="inlineStr">
        <is>
          <t>Evergreen</t>
        </is>
      </c>
      <c r="K45" s="85" t="n">
        <v>90</v>
      </c>
      <c r="L45" s="86" t="inlineStr">
        <is>
          <t>Case Rate</t>
        </is>
      </c>
      <c r="M45" s="86" t="inlineStr">
        <is>
          <t>Global UC case rate</t>
        </is>
      </c>
      <c r="N45" s="97" t="n">
        <v>106</v>
      </c>
      <c r="O45" s="86" t="inlineStr">
        <is>
          <t>Global per-visit case rate (S9083)</t>
        </is>
      </c>
      <c r="P45" s="86" t="inlineStr">
        <is>
          <t>S9083 global (Exchange)</t>
        </is>
      </c>
      <c r="Q45" s="86" t="inlineStr">
        <is>
          <t>None</t>
        </is>
      </c>
      <c r="R45" s="88">
        <f>IF(N45&lt;120*0.95,"Below market",IF(N45&gt;120*1.05,"Above market","At market"))</f>
        <v/>
      </c>
      <c r="S45" s="86" t="inlineStr">
        <is>
          <t>Exchange case rate; evergreen; no escalator; all-products</t>
        </is>
      </c>
      <c r="T45" s="94" t="inlineStr">
        <is>
          <t>Medium</t>
        </is>
      </c>
    </row>
    <row r="46" ht="22.5" customHeight="1" s="14">
      <c r="A46" s="90" t="inlineStr">
        <is>
          <t>UC-042</t>
        </is>
      </c>
      <c r="B46" s="91" t="inlineStr">
        <is>
          <t>Entity B</t>
        </is>
      </c>
      <c r="C46" s="91" t="inlineStr">
        <is>
          <t>Operating Entity B</t>
        </is>
      </c>
      <c r="D46" s="91" t="inlineStr">
        <is>
          <t>Blue Cross Blue Shield (Exchange)</t>
        </is>
      </c>
      <c r="E46" s="91" t="inlineStr">
        <is>
          <t>Blue Advantage HMO (Marketplace)</t>
        </is>
      </c>
      <c r="F46" s="91" t="inlineStr">
        <is>
          <t>Marketplace</t>
        </is>
      </c>
      <c r="G46" s="90" t="inlineStr">
        <is>
          <t>—</t>
        </is>
      </c>
      <c r="H46" s="92" t="n">
        <v>44197</v>
      </c>
      <c r="I46" s="91" t="inlineStr">
        <is>
          <t>1-yr auto</t>
        </is>
      </c>
      <c r="J46" s="91" t="inlineStr">
        <is>
          <t>2026-12-31</t>
        </is>
      </c>
      <c r="K46" s="90" t="n">
        <v>90</v>
      </c>
      <c r="L46" s="91" t="inlineStr">
        <is>
          <t>FFS</t>
        </is>
      </c>
      <c r="M46" s="91" t="inlineStr">
        <is>
          <t>% of Medicare</t>
        </is>
      </c>
      <c r="N46" s="90" t="n"/>
      <c r="O46" s="91" t="inlineStr">
        <is>
          <t>Bundled into E/M — not separately payable</t>
        </is>
      </c>
      <c r="P46" s="91" t="inlineStr">
        <is>
          <t>112% CMS NPFS (Exchange FS)</t>
        </is>
      </c>
      <c r="Q46" s="91" t="inlineStr">
        <is>
          <t>None</t>
        </is>
      </c>
      <c r="R46" s="88" t="inlineStr">
        <is>
          <t>FFS — see E/M basis</t>
        </is>
      </c>
      <c r="S46" s="91" t="inlineStr">
        <is>
          <t>Exchange FS well below commercial; no escalator</t>
        </is>
      </c>
      <c r="T46" s="94" t="inlineStr">
        <is>
          <t>Medium</t>
        </is>
      </c>
    </row>
    <row r="47" ht="22.5" customHeight="1" s="14">
      <c r="A47" s="85" t="inlineStr">
        <is>
          <t>UC-043</t>
        </is>
      </c>
      <c r="B47" s="86" t="inlineStr">
        <is>
          <t>Entity B</t>
        </is>
      </c>
      <c r="C47" s="86" t="inlineStr">
        <is>
          <t>Operating Entity B</t>
        </is>
      </c>
      <c r="D47" s="86" t="inlineStr">
        <is>
          <t>Devoted Health (delegated IPA)</t>
        </is>
      </c>
      <c r="E47" s="86" t="inlineStr">
        <is>
          <t>MA capitated — UC carve-in</t>
        </is>
      </c>
      <c r="F47" s="86" t="inlineStr">
        <is>
          <t>Medicare Advantage</t>
        </is>
      </c>
      <c r="G47" s="85" t="inlineStr">
        <is>
          <t>—</t>
        </is>
      </c>
      <c r="H47" s="87" t="n">
        <v>44562</v>
      </c>
      <c r="I47" s="86" t="inlineStr">
        <is>
          <t>1-yr auto</t>
        </is>
      </c>
      <c r="J47" s="86" t="inlineStr">
        <is>
          <t>2026-12-31</t>
        </is>
      </c>
      <c r="K47" s="85" t="n">
        <v>120</v>
      </c>
      <c r="L47" s="86" t="inlineStr">
        <is>
          <t>Capitation</t>
        </is>
      </c>
      <c r="M47" s="86" t="inlineStr">
        <is>
          <t>PMPM $4.10 (UC carve-in)</t>
        </is>
      </c>
      <c r="N47" s="85" t="n"/>
      <c r="O47" s="86" t="inlineStr">
        <is>
          <t>N/A — capitated (PMPM)</t>
        </is>
      </c>
      <c r="P47" s="86" t="inlineStr">
        <is>
          <t>PMPM cap; no per-visit FFS</t>
        </is>
      </c>
      <c r="Q47" s="86" t="inlineStr">
        <is>
          <t>Fixed 2.0%/yr PMPM</t>
        </is>
      </c>
      <c r="R47" s="88" t="inlineStr">
        <is>
          <t>Capitated — see notes</t>
        </is>
      </c>
      <c r="S47" s="86" t="inlineStr">
        <is>
          <t>Capitated PMPM; reconcile utilization vs. cap adequacy</t>
        </is>
      </c>
      <c r="T47" s="94" t="inlineStr">
        <is>
          <t>Medium</t>
        </is>
      </c>
    </row>
    <row r="48" ht="22.5" customHeight="1" s="14">
      <c r="A48" s="90" t="inlineStr">
        <is>
          <t>UC-044</t>
        </is>
      </c>
      <c r="B48" s="91" t="inlineStr">
        <is>
          <t>Entity B</t>
        </is>
      </c>
      <c r="C48" s="91" t="inlineStr">
        <is>
          <t>Operating Entity B</t>
        </is>
      </c>
      <c r="D48" s="91" t="inlineStr">
        <is>
          <t>Regional ACO (commercial)</t>
        </is>
      </c>
      <c r="E48" s="91" t="inlineStr">
        <is>
          <t>Commercial ACO — UC sub-cap</t>
        </is>
      </c>
      <c r="F48" s="91" t="inlineStr">
        <is>
          <t>Commercial</t>
        </is>
      </c>
      <c r="G48" s="90" t="inlineStr">
        <is>
          <t>—</t>
        </is>
      </c>
      <c r="H48" s="92" t="n">
        <v>44378</v>
      </c>
      <c r="I48" s="91" t="inlineStr">
        <is>
          <t>2-yr initial, 1-yr auto</t>
        </is>
      </c>
      <c r="J48" s="91" t="inlineStr">
        <is>
          <t>2027-06-30</t>
        </is>
      </c>
      <c r="K48" s="90" t="n">
        <v>120</v>
      </c>
      <c r="L48" s="91" t="inlineStr">
        <is>
          <t>Capitation</t>
        </is>
      </c>
      <c r="M48" s="91" t="inlineStr">
        <is>
          <t>PMPM $3.25 + shared savings</t>
        </is>
      </c>
      <c r="N48" s="90" t="n"/>
      <c r="O48" s="91" t="inlineStr">
        <is>
          <t>N/A — capitated (PMPM)</t>
        </is>
      </c>
      <c r="P48" s="91" t="inlineStr">
        <is>
          <t>Sub-cap + quality withhold</t>
        </is>
      </c>
      <c r="Q48" s="91" t="inlineStr">
        <is>
          <t>CPI-linked PMPM</t>
        </is>
      </c>
      <c r="R48" s="88" t="inlineStr">
        <is>
          <t>Capitated — see notes</t>
        </is>
      </c>
      <c r="S48" s="91" t="inlineStr">
        <is>
          <t>Sub-cap w/ quality withhold; verify attribution &amp; settlement</t>
        </is>
      </c>
      <c r="T48" s="94" t="inlineStr">
        <is>
          <t>Medium</t>
        </is>
      </c>
    </row>
    <row r="49" ht="22.5" customHeight="1" s="14">
      <c r="A49" s="85" t="inlineStr">
        <is>
          <t>UC-045</t>
        </is>
      </c>
      <c r="B49" s="86" t="inlineStr">
        <is>
          <t>Entity A</t>
        </is>
      </c>
      <c r="C49" s="86" t="inlineStr">
        <is>
          <t>Operating Entity A</t>
        </is>
      </c>
      <c r="D49" s="86" t="inlineStr">
        <is>
          <t>Regional IPA (delegated)</t>
        </is>
      </c>
      <c r="E49" s="86" t="inlineStr">
        <is>
          <t>Medicaid delegated — UC cap</t>
        </is>
      </c>
      <c r="F49" s="86" t="inlineStr">
        <is>
          <t>Medicaid MCO</t>
        </is>
      </c>
      <c r="G49" s="85" t="inlineStr">
        <is>
          <t>—</t>
        </is>
      </c>
      <c r="H49" s="87" t="n">
        <v>44927</v>
      </c>
      <c r="I49" s="86" t="inlineStr">
        <is>
          <t>1-yr auto</t>
        </is>
      </c>
      <c r="J49" s="86" t="inlineStr">
        <is>
          <t>2026-12-31</t>
        </is>
      </c>
      <c r="K49" s="85" t="n">
        <v>90</v>
      </c>
      <c r="L49" s="86" t="inlineStr">
        <is>
          <t>Capitation</t>
        </is>
      </c>
      <c r="M49" s="86" t="inlineStr">
        <is>
          <t>PMPM $2.90 (UC carve-in)</t>
        </is>
      </c>
      <c r="N49" s="85" t="n"/>
      <c r="O49" s="86" t="inlineStr">
        <is>
          <t>N/A — capitated (PMPM)</t>
        </is>
      </c>
      <c r="P49" s="86" t="inlineStr">
        <is>
          <t>PMPM cap</t>
        </is>
      </c>
      <c r="Q49" s="86" t="inlineStr">
        <is>
          <t>Per state</t>
        </is>
      </c>
      <c r="R49" s="88" t="inlineStr">
        <is>
          <t>Capitated — see notes</t>
        </is>
      </c>
      <c r="S49" s="86" t="inlineStr">
        <is>
          <t>Capitated; low PMPM — utilization risk; reconcile</t>
        </is>
      </c>
      <c r="T49" s="94" t="inlineStr">
        <is>
          <t>Medium</t>
        </is>
      </c>
    </row>
    <row r="50" ht="22.5" customHeight="1" s="14">
      <c r="A50" s="90" t="inlineStr">
        <is>
          <t>UC-046</t>
        </is>
      </c>
      <c r="B50" s="91" t="inlineStr">
        <is>
          <t>Entity A</t>
        </is>
      </c>
      <c r="C50" s="91" t="inlineStr">
        <is>
          <t>Operating Entity A</t>
        </is>
      </c>
      <c r="D50" s="91" t="inlineStr">
        <is>
          <t>HealthSmart / TPA (self-funded)</t>
        </is>
      </c>
      <c r="E50" s="91" t="inlineStr">
        <is>
          <t>Direct-employer / TPA network</t>
        </is>
      </c>
      <c r="F50" s="91" t="inlineStr">
        <is>
          <t>Commercial</t>
        </is>
      </c>
      <c r="G50" s="90" t="inlineStr">
        <is>
          <t>—</t>
        </is>
      </c>
      <c r="H50" s="92" t="n">
        <v>43831</v>
      </c>
      <c r="I50" s="91" t="inlineStr">
        <is>
          <t>Evergreen</t>
        </is>
      </c>
      <c r="J50" s="91" t="inlineStr">
        <is>
          <t>Evergreen</t>
        </is>
      </c>
      <c r="K50" s="90" t="n">
        <v>90</v>
      </c>
      <c r="L50" s="91" t="inlineStr">
        <is>
          <t>FFS</t>
        </is>
      </c>
      <c r="M50" s="91" t="inlineStr">
        <is>
          <t>% of Medicare</t>
        </is>
      </c>
      <c r="N50" s="90" t="n"/>
      <c r="O50" s="91" t="inlineStr">
        <is>
          <t>Bundled into E/M — not separately payable</t>
        </is>
      </c>
      <c r="P50" s="91" t="inlineStr">
        <is>
          <t>145% CMS NPFS (direct)</t>
        </is>
      </c>
      <c r="Q50" s="91" t="inlineStr">
        <is>
          <t>None</t>
        </is>
      </c>
      <c r="R50" s="88" t="inlineStr">
        <is>
          <t>FFS — see E/M basis</t>
        </is>
      </c>
      <c r="S50" s="91" t="inlineStr">
        <is>
          <t>Self-funded / TPA; strong rate — grow direct-employer channel</t>
        </is>
      </c>
      <c r="T50" s="95" t="inlineStr">
        <is>
          <t>Low</t>
        </is>
      </c>
    </row>
    <row r="51"/>
    <row r="52" ht="42" customHeight="1" s="14">
      <c r="A52" s="98" t="inlineStr">
        <is>
          <t>Notes:  S9083 = HCPCS global fee for urgent care centers (level-independent per-visit case rate).  “Bundled into E/M” = FFS agreement pays evaluation &amp; management codes (99202–99215) at the stated % of Medicare and does not separately reimburse S9083.  Rate Position compares Case Rate S9083 to an illustrative regional benchmark (see S9083 Rate Benchmark tab) — placeholder values, not proprietary data.</t>
        </is>
      </c>
    </row>
  </sheetData>
  <mergeCells count="4">
    <mergeCell ref="A1:T1"/>
    <mergeCell ref="A3:T3"/>
    <mergeCell ref="A2:T2"/>
    <mergeCell ref="A52:T52"/>
  </mergeCells>
  <conditionalFormatting sqref="R5:R50">
    <cfRule type="expression" priority="2" dxfId="5">
      <formula>EXACT(R5,"Below market")</formula>
    </cfRule>
    <cfRule type="expression" priority="3" dxfId="4">
      <formula>EXACT(R5,"Above market")</formula>
    </cfRule>
  </conditionalFormatting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02545"/>
    <outlinePr summaryBelow="1" summaryRight="1"/>
    <pageSetUpPr/>
  </sheetPr>
  <dimension ref="A1:M36"/>
  <sheetViews>
    <sheetView showGridLines="0" zoomScaleNormal="100" workbookViewId="0">
      <pane ySplit="13" topLeftCell="A14" activePane="bottomLeft" state="frozen"/>
      <selection pane="bottomLeft" activeCell="A1" sqref="A1"/>
    </sheetView>
  </sheetViews>
  <sheetFormatPr baseColWidth="8" defaultColWidth="8.7109375" defaultRowHeight="15"/>
  <cols>
    <col width="8" customWidth="1" style="14" min="1" max="1"/>
    <col width="24" customWidth="1" style="14" min="2" max="2"/>
    <col width="26" customWidth="1" style="14" min="3" max="3"/>
    <col width="17" customWidth="1" style="14" min="4" max="4"/>
    <col width="7" customWidth="1" style="14" min="5" max="5"/>
    <col width="11" customWidth="1" style="14" min="6" max="6"/>
    <col width="13" customWidth="1" style="14" min="7" max="8"/>
    <col width="12" customWidth="1" style="14" min="9" max="9"/>
    <col width="13" customWidth="1" style="14" min="10" max="10"/>
    <col width="3" customWidth="1" style="14" min="11" max="11"/>
    <col width="20" customWidth="1" style="14" min="12" max="12"/>
    <col width="12" customWidth="1" style="14" min="13" max="13"/>
  </cols>
  <sheetData>
    <row r="1" ht="30" customHeight="1" s="14">
      <c r="A1" s="6" t="n"/>
    </row>
    <row r="2" ht="30" customHeight="1" s="14">
      <c r="A2" s="73" t="inlineStr">
        <is>
          <t>S9083 CASE-RATE BENCHMARK</t>
        </is>
      </c>
    </row>
    <row r="3" ht="18" customHeight="1" s="14">
      <c r="A3" s="74" t="inlineStr">
        <is>
          <t>Global per-visit urgent care case rates vs. illustrative regional benchmark by line of business</t>
        </is>
      </c>
    </row>
    <row r="4">
      <c r="B4" s="99" t="inlineStr">
        <is>
          <t>Illustrative regional S9083 benchmark (placeholder — not Fulcrum Health Partners proprietary data):</t>
        </is>
      </c>
      <c r="L4" s="100" t="inlineStr">
        <is>
          <t>LOB</t>
        </is>
      </c>
      <c r="M4" s="100" t="inlineStr">
        <is>
          <t>Benchmark</t>
        </is>
      </c>
    </row>
    <row r="5" ht="15" customHeight="1" s="14">
      <c r="B5" s="101" t="inlineStr">
        <is>
          <t>Commercial</t>
        </is>
      </c>
      <c r="C5" s="102" t="n"/>
      <c r="D5" s="103">
        <f>INDEX($M$5:$M$10,MATCH(B5,$L$5:$L$10,0))</f>
        <v/>
      </c>
      <c r="L5" s="104" t="inlineStr">
        <is>
          <t>Commercial</t>
        </is>
      </c>
      <c r="M5" s="105" t="n">
        <v>150</v>
      </c>
    </row>
    <row r="6" ht="15" customHeight="1" s="14">
      <c r="B6" s="106" t="inlineStr">
        <is>
          <t>Medicare Advantage</t>
        </is>
      </c>
      <c r="C6" s="78" t="n"/>
      <c r="D6" s="107">
        <f>INDEX($M$5:$M$10,MATCH(B6,$L$5:$L$10,0))</f>
        <v/>
      </c>
      <c r="L6" s="104" t="inlineStr">
        <is>
          <t>Medicare Advantage</t>
        </is>
      </c>
      <c r="M6" s="105" t="n">
        <v>128</v>
      </c>
    </row>
    <row r="7" ht="15" customHeight="1" s="14">
      <c r="B7" s="106" t="inlineStr">
        <is>
          <t>Medicaid MCO</t>
        </is>
      </c>
      <c r="C7" s="78" t="n"/>
      <c r="D7" s="107">
        <f>INDEX($M$5:$M$10,MATCH(B7,$L$5:$L$10,0))</f>
        <v/>
      </c>
      <c r="L7" s="104" t="inlineStr">
        <is>
          <t>Medicaid MCO</t>
        </is>
      </c>
      <c r="M7" s="105" t="n">
        <v>95</v>
      </c>
    </row>
    <row r="8" ht="15" customHeight="1" s="14">
      <c r="B8" s="106" t="inlineStr">
        <is>
          <t>Marketplace</t>
        </is>
      </c>
      <c r="C8" s="78" t="n"/>
      <c r="D8" s="107">
        <f>INDEX($M$5:$M$10,MATCH(B8,$L$5:$L$10,0))</f>
        <v/>
      </c>
      <c r="L8" s="104" t="inlineStr">
        <is>
          <t>Marketplace</t>
        </is>
      </c>
      <c r="M8" s="105" t="n">
        <v>120</v>
      </c>
    </row>
    <row r="9" ht="15" customHeight="1" s="14">
      <c r="B9" s="106" t="inlineStr">
        <is>
          <t>Workers' Comp</t>
        </is>
      </c>
      <c r="C9" s="78" t="n"/>
      <c r="D9" s="107">
        <f>INDEX($M$5:$M$10,MATCH(B9,$L$5:$L$10,0))</f>
        <v/>
      </c>
      <c r="L9" s="104" t="inlineStr">
        <is>
          <t>Workers' Comp</t>
        </is>
      </c>
      <c r="M9" s="105" t="n">
        <v>140</v>
      </c>
    </row>
    <row r="10" ht="15" customHeight="1" s="14">
      <c r="B10" s="106" t="inlineStr">
        <is>
          <t>Network / Rental</t>
        </is>
      </c>
      <c r="C10" s="78" t="n"/>
      <c r="D10" s="107">
        <f>INDEX($M$5:$M$10,MATCH(B10,$L$5:$L$10,0))</f>
        <v/>
      </c>
      <c r="L10" s="104" t="inlineStr">
        <is>
          <t>Network / Rental</t>
        </is>
      </c>
      <c r="M10" s="105" t="n">
        <v>135</v>
      </c>
    </row>
    <row r="11"/>
    <row r="12"/>
    <row r="13" ht="27.75" customHeight="1" s="14">
      <c r="A13" s="84" t="inlineStr">
        <is>
          <t>Ref #</t>
        </is>
      </c>
      <c r="B13" s="84" t="inlineStr">
        <is>
          <t>Payer</t>
        </is>
      </c>
      <c r="C13" s="84" t="inlineStr">
        <is>
          <t>Plan / Product</t>
        </is>
      </c>
      <c r="D13" s="84" t="inlineStr">
        <is>
          <t>Line of Business</t>
        </is>
      </c>
      <c r="E13" s="84" t="inlineStr">
        <is>
          <t>State (withheld)</t>
        </is>
      </c>
      <c r="F13" s="84" t="inlineStr">
        <is>
          <t>Method</t>
        </is>
      </c>
      <c r="G13" s="84" t="inlineStr">
        <is>
          <t>S9083
Contracted</t>
        </is>
      </c>
      <c r="H13" s="84" t="inlineStr">
        <is>
          <t>Regional
Benchmark</t>
        </is>
      </c>
      <c r="I13" s="84" t="inlineStr">
        <is>
          <t>Variance
($)</t>
        </is>
      </c>
      <c r="J13" s="84" t="inlineStr">
        <is>
          <t>Market
Position</t>
        </is>
      </c>
    </row>
    <row r="14">
      <c r="A14" s="108" t="inlineStr">
        <is>
          <t>UC-002</t>
        </is>
      </c>
      <c r="B14" s="109" t="inlineStr">
        <is>
          <t>Blue Cross Blue Shield</t>
        </is>
      </c>
      <c r="C14" s="109" t="inlineStr">
        <is>
          <t>BlueCare PPO</t>
        </is>
      </c>
      <c r="D14" s="109" t="inlineStr">
        <is>
          <t>Commercial</t>
        </is>
      </c>
      <c r="E14" s="108" t="inlineStr">
        <is>
          <t>—</t>
        </is>
      </c>
      <c r="F14" s="108" t="inlineStr">
        <is>
          <t>Case Rate</t>
        </is>
      </c>
      <c r="G14" s="110" t="n">
        <v>118</v>
      </c>
      <c r="H14" s="110">
        <f>INDEX($M$5:$M$10,MATCH(D14,$L$5:$L$10,0))</f>
        <v/>
      </c>
      <c r="I14" s="111">
        <f>G14-H14</f>
        <v/>
      </c>
      <c r="J14" s="112">
        <f>IF(G14&lt;H14*0.95,"Below market",IF(G14&gt;H14*1.05,"Above market","At market"))</f>
        <v/>
      </c>
    </row>
    <row r="15">
      <c r="A15" s="113" t="inlineStr">
        <is>
          <t>UC-006</t>
        </is>
      </c>
      <c r="B15" s="114" t="inlineStr">
        <is>
          <t>Humana</t>
        </is>
      </c>
      <c r="C15" s="114" t="inlineStr">
        <is>
          <t>ChoiceCare Network (Commercial)</t>
        </is>
      </c>
      <c r="D15" s="114" t="inlineStr">
        <is>
          <t>Commercial</t>
        </is>
      </c>
      <c r="E15" s="113" t="inlineStr">
        <is>
          <t>—</t>
        </is>
      </c>
      <c r="F15" s="113" t="inlineStr">
        <is>
          <t>Case Rate</t>
        </is>
      </c>
      <c r="G15" s="115" t="n">
        <v>129</v>
      </c>
      <c r="H15" s="115">
        <f>INDEX($M$5:$M$10,MATCH(D15,$L$5:$L$10,0))</f>
        <v/>
      </c>
      <c r="I15" s="116">
        <f>G15-H15</f>
        <v/>
      </c>
      <c r="J15" s="112">
        <f>IF(G15&lt;H15*0.95,"Below market",IF(G15&gt;H15*1.05,"Above market","At market"))</f>
        <v/>
      </c>
    </row>
    <row r="16">
      <c r="A16" s="108" t="inlineStr">
        <is>
          <t>UC-009</t>
        </is>
      </c>
      <c r="B16" s="109" t="inlineStr">
        <is>
          <t>Aetna</t>
        </is>
      </c>
      <c r="C16" s="109" t="inlineStr">
        <is>
          <t>Medicare Advantage</t>
        </is>
      </c>
      <c r="D16" s="109" t="inlineStr">
        <is>
          <t>Medicare Advantage</t>
        </is>
      </c>
      <c r="E16" s="108" t="inlineStr">
        <is>
          <t>—</t>
        </is>
      </c>
      <c r="F16" s="108" t="inlineStr">
        <is>
          <t>Case Rate</t>
        </is>
      </c>
      <c r="G16" s="110" t="n">
        <v>122</v>
      </c>
      <c r="H16" s="110">
        <f>INDEX($M$5:$M$10,MATCH(D16,$L$5:$L$10,0))</f>
        <v/>
      </c>
      <c r="I16" s="111">
        <f>G16-H16</f>
        <v/>
      </c>
      <c r="J16" s="112">
        <f>IF(G16&lt;H16*0.95,"Below market",IF(G16&gt;H16*1.05,"Above market","At market"))</f>
        <v/>
      </c>
    </row>
    <row r="17">
      <c r="A17" s="113" t="inlineStr">
        <is>
          <t>UC-011</t>
        </is>
      </c>
      <c r="B17" s="114" t="inlineStr">
        <is>
          <t>Aetna Better Health</t>
        </is>
      </c>
      <c r="C17" s="114" t="inlineStr">
        <is>
          <t>Medicaid managed care</t>
        </is>
      </c>
      <c r="D17" s="114" t="inlineStr">
        <is>
          <t>Medicaid MCO</t>
        </is>
      </c>
      <c r="E17" s="113" t="inlineStr">
        <is>
          <t>—</t>
        </is>
      </c>
      <c r="F17" s="113" t="inlineStr">
        <is>
          <t>Case Rate</t>
        </is>
      </c>
      <c r="G17" s="115" t="n">
        <v>92</v>
      </c>
      <c r="H17" s="115">
        <f>INDEX($M$5:$M$10,MATCH(D17,$L$5:$L$10,0))</f>
        <v/>
      </c>
      <c r="I17" s="116">
        <f>G17-H17</f>
        <v/>
      </c>
      <c r="J17" s="112">
        <f>IF(G17&lt;H17*0.95,"Below market",IF(G17&gt;H17*1.05,"Above market","At market"))</f>
        <v/>
      </c>
    </row>
    <row r="18" ht="22.5" customHeight="1" s="14">
      <c r="A18" s="108" t="inlineStr">
        <is>
          <t>UC-012</t>
        </is>
      </c>
      <c r="B18" s="109" t="inlineStr">
        <is>
          <t>Centene (Medicaid MCO)</t>
        </is>
      </c>
      <c r="C18" s="109" t="inlineStr">
        <is>
          <t>Medicaid managed care</t>
        </is>
      </c>
      <c r="D18" s="109" t="inlineStr">
        <is>
          <t>Medicaid MCO</t>
        </is>
      </c>
      <c r="E18" s="108" t="inlineStr">
        <is>
          <t>—</t>
        </is>
      </c>
      <c r="F18" s="108" t="inlineStr">
        <is>
          <t>Case Rate</t>
        </is>
      </c>
      <c r="G18" s="110" t="n">
        <v>90</v>
      </c>
      <c r="H18" s="110">
        <f>INDEX($M$5:$M$10,MATCH(D18,$L$5:$L$10,0))</f>
        <v/>
      </c>
      <c r="I18" s="111">
        <f>G18-H18</f>
        <v/>
      </c>
      <c r="J18" s="112">
        <f>IF(G18&lt;H18*0.95,"Below market",IF(G18&gt;H18*1.05,"Above market","At market"))</f>
        <v/>
      </c>
    </row>
    <row r="19">
      <c r="A19" s="113" t="inlineStr">
        <is>
          <t>UC-013</t>
        </is>
      </c>
      <c r="B19" s="114" t="inlineStr">
        <is>
          <t>Humana (Medicaid MCO)</t>
        </is>
      </c>
      <c r="C19" s="114" t="inlineStr">
        <is>
          <t>Medicaid managed care</t>
        </is>
      </c>
      <c r="D19" s="114" t="inlineStr">
        <is>
          <t>Medicaid MCO</t>
        </is>
      </c>
      <c r="E19" s="113" t="inlineStr">
        <is>
          <t>—</t>
        </is>
      </c>
      <c r="F19" s="113" t="inlineStr">
        <is>
          <t>Case Rate</t>
        </is>
      </c>
      <c r="G19" s="115" t="n">
        <v>90</v>
      </c>
      <c r="H19" s="115">
        <f>INDEX($M$5:$M$10,MATCH(D19,$L$5:$L$10,0))</f>
        <v/>
      </c>
      <c r="I19" s="116">
        <f>G19-H19</f>
        <v/>
      </c>
      <c r="J19" s="112">
        <f>IF(G19&lt;H19*0.95,"Below market",IF(G19&gt;H19*1.05,"Above market","At market"))</f>
        <v/>
      </c>
    </row>
    <row r="20">
      <c r="A20" s="108" t="inlineStr">
        <is>
          <t>UC-015</t>
        </is>
      </c>
      <c r="B20" s="109" t="inlineStr">
        <is>
          <t>Centene (Medicaid MCO)</t>
        </is>
      </c>
      <c r="C20" s="109" t="inlineStr">
        <is>
          <t>Medicaid managed care</t>
        </is>
      </c>
      <c r="D20" s="109" t="inlineStr">
        <is>
          <t>Medicaid MCO</t>
        </is>
      </c>
      <c r="E20" s="108" t="inlineStr">
        <is>
          <t>—</t>
        </is>
      </c>
      <c r="F20" s="108" t="inlineStr">
        <is>
          <t>Case Rate</t>
        </is>
      </c>
      <c r="G20" s="110" t="n">
        <v>88</v>
      </c>
      <c r="H20" s="110">
        <f>INDEX($M$5:$M$10,MATCH(D20,$L$5:$L$10,0))</f>
        <v/>
      </c>
      <c r="I20" s="111">
        <f>G20-H20</f>
        <v/>
      </c>
      <c r="J20" s="112">
        <f>IF(G20&lt;H20*0.95,"Below market",IF(G20&gt;H20*1.05,"Above market","At market"))</f>
        <v/>
      </c>
    </row>
    <row r="21">
      <c r="A21" s="113" t="inlineStr">
        <is>
          <t>UC-016</t>
        </is>
      </c>
      <c r="B21" s="114" t="inlineStr">
        <is>
          <t>Aetna Better Health</t>
        </is>
      </c>
      <c r="C21" s="114" t="inlineStr">
        <is>
          <t>Medicaid managed care</t>
        </is>
      </c>
      <c r="D21" s="114" t="inlineStr">
        <is>
          <t>Medicaid MCO</t>
        </is>
      </c>
      <c r="E21" s="113" t="inlineStr">
        <is>
          <t>—</t>
        </is>
      </c>
      <c r="F21" s="113" t="inlineStr">
        <is>
          <t>Case Rate</t>
        </is>
      </c>
      <c r="G21" s="115" t="n">
        <v>90</v>
      </c>
      <c r="H21" s="115">
        <f>INDEX($M$5:$M$10,MATCH(D21,$L$5:$L$10,0))</f>
        <v/>
      </c>
      <c r="I21" s="116">
        <f>G21-H21</f>
        <v/>
      </c>
      <c r="J21" s="112">
        <f>IF(G21&lt;H21*0.95,"Below market",IF(G21&gt;H21*1.05,"Above market","At market"))</f>
        <v/>
      </c>
    </row>
    <row r="22" ht="22.5" customHeight="1" s="14">
      <c r="A22" s="108" t="inlineStr">
        <is>
          <t>UC-018</t>
        </is>
      </c>
      <c r="B22" s="109" t="inlineStr">
        <is>
          <t>Healthy Blue (Elevance)</t>
        </is>
      </c>
      <c r="C22" s="109" t="inlineStr">
        <is>
          <t>Medicaid managed care</t>
        </is>
      </c>
      <c r="D22" s="109" t="inlineStr">
        <is>
          <t>Medicaid MCO</t>
        </is>
      </c>
      <c r="E22" s="108" t="inlineStr">
        <is>
          <t>—</t>
        </is>
      </c>
      <c r="F22" s="108" t="inlineStr">
        <is>
          <t>Case Rate</t>
        </is>
      </c>
      <c r="G22" s="110" t="n">
        <v>89</v>
      </c>
      <c r="H22" s="110">
        <f>INDEX($M$5:$M$10,MATCH(D22,$L$5:$L$10,0))</f>
        <v/>
      </c>
      <c r="I22" s="111">
        <f>G22-H22</f>
        <v/>
      </c>
      <c r="J22" s="112">
        <f>IF(G22&lt;H22*0.95,"Below market",IF(G22&gt;H22*1.05,"Above market","At market"))</f>
        <v/>
      </c>
    </row>
    <row r="23">
      <c r="A23" s="113" t="inlineStr">
        <is>
          <t>UC-020</t>
        </is>
      </c>
      <c r="B23" s="114" t="inlineStr">
        <is>
          <t>Ambetter (Centene)</t>
        </is>
      </c>
      <c r="C23" s="114" t="inlineStr">
        <is>
          <t>Ambetter (Exchange)</t>
        </is>
      </c>
      <c r="D23" s="114" t="inlineStr">
        <is>
          <t>Marketplace</t>
        </is>
      </c>
      <c r="E23" s="113" t="inlineStr">
        <is>
          <t>—</t>
        </is>
      </c>
      <c r="F23" s="113" t="inlineStr">
        <is>
          <t>Case Rate</t>
        </is>
      </c>
      <c r="G23" s="115" t="n">
        <v>108</v>
      </c>
      <c r="H23" s="115">
        <f>INDEX($M$5:$M$10,MATCH(D23,$L$5:$L$10,0))</f>
        <v/>
      </c>
      <c r="I23" s="116">
        <f>G23-H23</f>
        <v/>
      </c>
      <c r="J23" s="112">
        <f>IF(G23&lt;H23*0.95,"Below market",IF(G23&gt;H23*1.05,"Above market","At market"))</f>
        <v/>
      </c>
    </row>
    <row r="24">
      <c r="A24" s="108" t="inlineStr">
        <is>
          <t>UC-027</t>
        </is>
      </c>
      <c r="B24" s="109" t="inlineStr">
        <is>
          <t>Aetna</t>
        </is>
      </c>
      <c r="C24" s="109" t="inlineStr">
        <is>
          <t>Open Choice PPO</t>
        </is>
      </c>
      <c r="D24" s="109" t="inlineStr">
        <is>
          <t>Commercial</t>
        </is>
      </c>
      <c r="E24" s="108" t="inlineStr">
        <is>
          <t>—</t>
        </is>
      </c>
      <c r="F24" s="108" t="inlineStr">
        <is>
          <t>Case Rate</t>
        </is>
      </c>
      <c r="G24" s="110" t="n">
        <v>134</v>
      </c>
      <c r="H24" s="110">
        <f>INDEX($M$5:$M$10,MATCH(D24,$L$5:$L$10,0))</f>
        <v/>
      </c>
      <c r="I24" s="111">
        <f>G24-H24</f>
        <v/>
      </c>
      <c r="J24" s="112">
        <f>IF(G24&lt;H24*0.95,"Below market",IF(G24&gt;H24*1.05,"Above market","At market"))</f>
        <v/>
      </c>
    </row>
    <row r="25">
      <c r="A25" s="113" t="inlineStr">
        <is>
          <t>UC-029</t>
        </is>
      </c>
      <c r="B25" s="114" t="inlineStr">
        <is>
          <t>Humana</t>
        </is>
      </c>
      <c r="C25" s="114" t="inlineStr">
        <is>
          <t>ChoiceCare (Commercial)</t>
        </is>
      </c>
      <c r="D25" s="114" t="inlineStr">
        <is>
          <t>Commercial</t>
        </is>
      </c>
      <c r="E25" s="113" t="inlineStr">
        <is>
          <t>—</t>
        </is>
      </c>
      <c r="F25" s="113" t="inlineStr">
        <is>
          <t>Case Rate</t>
        </is>
      </c>
      <c r="G25" s="115" t="n">
        <v>158</v>
      </c>
      <c r="H25" s="115">
        <f>INDEX($M$5:$M$10,MATCH(D25,$L$5:$L$10,0))</f>
        <v/>
      </c>
      <c r="I25" s="116">
        <f>G25-H25</f>
        <v/>
      </c>
      <c r="J25" s="112">
        <f>IF(G25&lt;H25*0.95,"Below market",IF(G25&gt;H25*1.05,"Above market","At market"))</f>
        <v/>
      </c>
    </row>
    <row r="26">
      <c r="A26" s="108" t="inlineStr">
        <is>
          <t>UC-032</t>
        </is>
      </c>
      <c r="B26" s="109" t="inlineStr">
        <is>
          <t>Humana</t>
        </is>
      </c>
      <c r="C26" s="109" t="inlineStr">
        <is>
          <t>Medicare Advantage (HMO/PPO)</t>
        </is>
      </c>
      <c r="D26" s="109" t="inlineStr">
        <is>
          <t>Medicare Advantage</t>
        </is>
      </c>
      <c r="E26" s="108" t="inlineStr">
        <is>
          <t>—</t>
        </is>
      </c>
      <c r="F26" s="108" t="inlineStr">
        <is>
          <t>Case Rate</t>
        </is>
      </c>
      <c r="G26" s="110" t="n">
        <v>124</v>
      </c>
      <c r="H26" s="110">
        <f>INDEX($M$5:$M$10,MATCH(D26,$L$5:$L$10,0))</f>
        <v/>
      </c>
      <c r="I26" s="111">
        <f>G26-H26</f>
        <v/>
      </c>
      <c r="J26" s="112">
        <f>IF(G26&lt;H26*0.95,"Below market",IF(G26&gt;H26*1.05,"Above market","At market"))</f>
        <v/>
      </c>
    </row>
    <row r="27">
      <c r="A27" s="113" t="inlineStr">
        <is>
          <t>UC-035</t>
        </is>
      </c>
      <c r="B27" s="114" t="inlineStr">
        <is>
          <t>Centene (Medicaid MCO)</t>
        </is>
      </c>
      <c r="C27" s="114" t="inlineStr">
        <is>
          <t>Medicaid managed care</t>
        </is>
      </c>
      <c r="D27" s="114" t="inlineStr">
        <is>
          <t>Medicaid MCO</t>
        </is>
      </c>
      <c r="E27" s="113" t="inlineStr">
        <is>
          <t>—</t>
        </is>
      </c>
      <c r="F27" s="113" t="inlineStr">
        <is>
          <t>Case Rate</t>
        </is>
      </c>
      <c r="G27" s="115" t="n">
        <v>86</v>
      </c>
      <c r="H27" s="115">
        <f>INDEX($M$5:$M$10,MATCH(D27,$L$5:$L$10,0))</f>
        <v/>
      </c>
      <c r="I27" s="116">
        <f>G27-H27</f>
        <v/>
      </c>
      <c r="J27" s="112">
        <f>IF(G27&lt;H27*0.95,"Below market",IF(G27&gt;H27*1.05,"Above market","At market"))</f>
        <v/>
      </c>
    </row>
    <row r="28" ht="22.5" customHeight="1" s="14">
      <c r="A28" s="108" t="inlineStr">
        <is>
          <t>UC-036</t>
        </is>
      </c>
      <c r="B28" s="109" t="inlineStr">
        <is>
          <t>UnitedHealthcare Community Plan</t>
        </is>
      </c>
      <c r="C28" s="109" t="inlineStr">
        <is>
          <t>Medicaid managed care</t>
        </is>
      </c>
      <c r="D28" s="109" t="inlineStr">
        <is>
          <t>Medicaid MCO</t>
        </is>
      </c>
      <c r="E28" s="108" t="inlineStr">
        <is>
          <t>—</t>
        </is>
      </c>
      <c r="F28" s="108" t="inlineStr">
        <is>
          <t>Case Rate</t>
        </is>
      </c>
      <c r="G28" s="110" t="n">
        <v>88</v>
      </c>
      <c r="H28" s="110">
        <f>INDEX($M$5:$M$10,MATCH(D28,$L$5:$L$10,0))</f>
        <v/>
      </c>
      <c r="I28" s="111">
        <f>G28-H28</f>
        <v/>
      </c>
      <c r="J28" s="112">
        <f>IF(G28&lt;H28*0.95,"Below market",IF(G28&gt;H28*1.05,"Above market","At market"))</f>
        <v/>
      </c>
    </row>
    <row r="29">
      <c r="A29" s="113" t="inlineStr">
        <is>
          <t>UC-038</t>
        </is>
      </c>
      <c r="B29" s="114" t="inlineStr">
        <is>
          <t>Aetna Better Health</t>
        </is>
      </c>
      <c r="C29" s="114" t="inlineStr">
        <is>
          <t>Medicaid managed care</t>
        </is>
      </c>
      <c r="D29" s="114" t="inlineStr">
        <is>
          <t>Medicaid MCO</t>
        </is>
      </c>
      <c r="E29" s="113" t="inlineStr">
        <is>
          <t>—</t>
        </is>
      </c>
      <c r="F29" s="113" t="inlineStr">
        <is>
          <t>Case Rate</t>
        </is>
      </c>
      <c r="G29" s="115" t="n">
        <v>86</v>
      </c>
      <c r="H29" s="115">
        <f>INDEX($M$5:$M$10,MATCH(D29,$L$5:$L$10,0))</f>
        <v/>
      </c>
      <c r="I29" s="116">
        <f>G29-H29</f>
        <v/>
      </c>
      <c r="J29" s="112">
        <f>IF(G29&lt;H29*0.95,"Below market",IF(G29&gt;H29*1.05,"Above market","At market"))</f>
        <v/>
      </c>
    </row>
    <row r="30">
      <c r="A30" s="108" t="inlineStr">
        <is>
          <t>UC-039</t>
        </is>
      </c>
      <c r="B30" s="109" t="inlineStr">
        <is>
          <t>Community Health Plan (regional)</t>
        </is>
      </c>
      <c r="C30" s="109" t="inlineStr">
        <is>
          <t>Medicaid / Marketplace</t>
        </is>
      </c>
      <c r="D30" s="109" t="inlineStr">
        <is>
          <t>Medicaid MCO</t>
        </is>
      </c>
      <c r="E30" s="108" t="inlineStr">
        <is>
          <t>—</t>
        </is>
      </c>
      <c r="F30" s="108" t="inlineStr">
        <is>
          <t>Case Rate</t>
        </is>
      </c>
      <c r="G30" s="110" t="n">
        <v>85</v>
      </c>
      <c r="H30" s="110">
        <f>INDEX($M$5:$M$10,MATCH(D30,$L$5:$L$10,0))</f>
        <v/>
      </c>
      <c r="I30" s="111">
        <f>G30-H30</f>
        <v/>
      </c>
      <c r="J30" s="112">
        <f>IF(G30&lt;H30*0.95,"Below market",IF(G30&gt;H30*1.05,"Above market","At market"))</f>
        <v/>
      </c>
    </row>
    <row r="31">
      <c r="A31" s="113" t="inlineStr">
        <is>
          <t>UC-040</t>
        </is>
      </c>
      <c r="B31" s="114" t="inlineStr">
        <is>
          <t>Molina Healthcare</t>
        </is>
      </c>
      <c r="C31" s="114" t="inlineStr">
        <is>
          <t>Medicaid managed care</t>
        </is>
      </c>
      <c r="D31" s="114" t="inlineStr">
        <is>
          <t>Medicaid MCO</t>
        </is>
      </c>
      <c r="E31" s="113" t="inlineStr">
        <is>
          <t>—</t>
        </is>
      </c>
      <c r="F31" s="113" t="inlineStr">
        <is>
          <t>Case Rate</t>
        </is>
      </c>
      <c r="G31" s="115" t="n">
        <v>87</v>
      </c>
      <c r="H31" s="115">
        <f>INDEX($M$5:$M$10,MATCH(D31,$L$5:$L$10,0))</f>
        <v/>
      </c>
      <c r="I31" s="116">
        <f>G31-H31</f>
        <v/>
      </c>
      <c r="J31" s="112">
        <f>IF(G31&lt;H31*0.95,"Below market",IF(G31&gt;H31*1.05,"Above market","At market"))</f>
        <v/>
      </c>
    </row>
    <row r="32">
      <c r="A32" s="108" t="inlineStr">
        <is>
          <t>UC-041</t>
        </is>
      </c>
      <c r="B32" s="109" t="inlineStr">
        <is>
          <t>Ambetter (Centene)</t>
        </is>
      </c>
      <c r="C32" s="109" t="inlineStr">
        <is>
          <t>Ambetter (Exchange)</t>
        </is>
      </c>
      <c r="D32" s="109" t="inlineStr">
        <is>
          <t>Marketplace</t>
        </is>
      </c>
      <c r="E32" s="108" t="inlineStr">
        <is>
          <t>—</t>
        </is>
      </c>
      <c r="F32" s="108" t="inlineStr">
        <is>
          <t>Case Rate</t>
        </is>
      </c>
      <c r="G32" s="110" t="n">
        <v>106</v>
      </c>
      <c r="H32" s="110">
        <f>INDEX($M$5:$M$10,MATCH(D32,$L$5:$L$10,0))</f>
        <v/>
      </c>
      <c r="I32" s="111">
        <f>G32-H32</f>
        <v/>
      </c>
      <c r="J32" s="112">
        <f>IF(G32&lt;H32*0.95,"Below market",IF(G32&gt;H32*1.05,"Above market","At market"))</f>
        <v/>
      </c>
    </row>
    <row r="33"/>
    <row r="34">
      <c r="A34" s="117" t="inlineStr">
        <is>
          <t>Summary — case-rate S9083 portfolio</t>
        </is>
      </c>
      <c r="B34" s="78" t="n"/>
      <c r="C34" s="78" t="n"/>
      <c r="D34" s="78" t="n"/>
      <c r="E34" s="78" t="n"/>
      <c r="F34" s="78" t="n"/>
      <c r="G34" s="118">
        <f>AVERAGE(G14:G32)</f>
        <v/>
      </c>
      <c r="H34" s="118">
        <f>AVERAGE(H14:H32)</f>
        <v/>
      </c>
      <c r="I34" s="119">
        <f>AVERAGE(I14:I32)</f>
        <v/>
      </c>
      <c r="J34" s="120">
        <f>_xlfn.CONCAT(COUNTIF(J14:J32,"Below market")," below")</f>
        <v/>
      </c>
    </row>
    <row r="35"/>
    <row r="36" ht="39.75" customHeight="1" s="14">
      <c r="A36" s="98" t="inlineStr">
        <is>
          <t>Methodology:  Only agreements paying a global S9083 case rate are benchmarked here (FFS and capitated agreements are excluded as non-comparable). Benchmark values are illustrative placeholders for this mockup and do not reflect Fulcrum’s proprietary rate database. “Below / At / Above market” uses a ±5% band around the LOB benchmark.</t>
        </is>
      </c>
    </row>
  </sheetData>
  <mergeCells count="12">
    <mergeCell ref="A1:J1"/>
    <mergeCell ref="B6:C6"/>
    <mergeCell ref="A36:J36"/>
    <mergeCell ref="B7:C7"/>
    <mergeCell ref="B5:C5"/>
    <mergeCell ref="B10:C10"/>
    <mergeCell ref="A3:J3"/>
    <mergeCell ref="A34:F34"/>
    <mergeCell ref="B4:J4"/>
    <mergeCell ref="A2:J2"/>
    <mergeCell ref="B9:C9"/>
    <mergeCell ref="B8:C8"/>
  </mergeCells>
  <conditionalFormatting sqref="J14:J32">
    <cfRule type="expression" priority="2" dxfId="0">
      <formula>EXACT(J14,"Below market")</formula>
    </cfRule>
    <cfRule type="expression" priority="3" dxfId="2">
      <formula>EXACT(J14,"Above market")</formula>
    </cfRule>
    <cfRule type="expression" priority="4" dxfId="1">
      <formula>EXACT(J14,"At market")</formula>
    </cfRule>
  </conditionalFormatting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002545"/>
    <outlinePr summaryBelow="1" summaryRight="1"/>
    <pageSetUpPr/>
  </sheetPr>
  <dimension ref="A1:M5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" sqref="A1"/>
    </sheetView>
  </sheetViews>
  <sheetFormatPr baseColWidth="8" defaultColWidth="8.7109375" defaultRowHeight="15"/>
  <cols>
    <col width="8" customWidth="1" style="14" min="1" max="1"/>
    <col width="22" customWidth="1" style="14" min="2" max="2"/>
    <col width="15" customWidth="1" style="14" min="3" max="3"/>
    <col width="20" customWidth="1" style="14" min="4" max="4"/>
    <col width="9" customWidth="1" style="14" min="5" max="5"/>
    <col width="12" customWidth="1" style="14" min="6" max="6"/>
    <col width="13" customWidth="1" style="14" min="7" max="7"/>
    <col width="15" customWidth="1" style="14" min="8" max="8"/>
    <col width="24" customWidth="1" style="14" min="9" max="9"/>
    <col width="10" customWidth="1" style="14" min="10" max="10"/>
    <col width="11" customWidth="1" style="14" min="11" max="11"/>
    <col width="10" customWidth="1" style="14" min="12" max="12"/>
    <col width="24" customWidth="1" style="14" min="13" max="13"/>
  </cols>
  <sheetData>
    <row r="1" ht="30" customHeight="1" s="14">
      <c r="A1" s="6" t="n"/>
    </row>
    <row r="2" ht="30" customHeight="1" s="14">
      <c r="A2" s="73" t="inlineStr">
        <is>
          <t>KEY TERMS MATRIX</t>
        </is>
      </c>
    </row>
    <row r="3" ht="18" customHeight="1" s="14">
      <c r="A3" s="74" t="inlineStr">
        <is>
          <t>Provision-by-provision abstract across all 46 agreements  •  Y = present / applies</t>
        </is>
      </c>
    </row>
    <row r="4" ht="33.75" customHeight="1" s="14">
      <c r="A4" s="95" t="inlineStr">
        <is>
          <t>Ref #</t>
        </is>
      </c>
      <c r="B4" s="95" t="inlineStr">
        <is>
          <t>Payer</t>
        </is>
      </c>
      <c r="C4" s="95" t="inlineStr">
        <is>
          <t>Line of Business</t>
        </is>
      </c>
      <c r="D4" s="95" t="inlineStr">
        <is>
          <t>Renewal Structure</t>
        </is>
      </c>
      <c r="E4" s="95" t="inlineStr">
        <is>
          <t>Term w/o
Cause (days)</t>
        </is>
      </c>
      <c r="F4" s="95" t="inlineStr">
        <is>
          <t>Annual
Escalator</t>
        </is>
      </c>
      <c r="G4" s="95" t="inlineStr">
        <is>
          <t>Timely
Filing</t>
        </is>
      </c>
      <c r="H4" s="95" t="inlineStr">
        <is>
          <t>Prompt Pay</t>
        </is>
      </c>
      <c r="I4" s="95" t="inlineStr">
        <is>
          <t>Amendment Mechanism</t>
        </is>
      </c>
      <c r="J4" s="95" t="inlineStr">
        <is>
          <t>MFN / Rate
Parity</t>
        </is>
      </c>
      <c r="K4" s="95" t="inlineStr">
        <is>
          <t>All-Products
Clause</t>
        </is>
      </c>
      <c r="L4" s="95" t="inlineStr">
        <is>
          <t>Downcode
Pmt Policy</t>
        </is>
      </c>
      <c r="M4" s="95" t="inlineStr">
        <is>
          <t>Dispute Resolution</t>
        </is>
      </c>
    </row>
    <row r="5" ht="22.5" customHeight="1" s="14">
      <c r="A5" s="85" t="inlineStr">
        <is>
          <t>UC-001</t>
        </is>
      </c>
      <c r="B5" s="86" t="inlineStr">
        <is>
          <t>Blue Cross Blue Shield (HCSC)</t>
        </is>
      </c>
      <c r="C5" s="86" t="inlineStr">
        <is>
          <t>Commercial</t>
        </is>
      </c>
      <c r="D5" s="86" t="inlineStr">
        <is>
          <t>Evergreen (auto-renew 1-yr)</t>
        </is>
      </c>
      <c r="E5" s="85" t="n">
        <v>120</v>
      </c>
      <c r="F5" s="85" t="inlineStr">
        <is>
          <t>None</t>
        </is>
      </c>
      <c r="G5" s="86" t="inlineStr">
        <is>
          <t>Timely filing 180 days</t>
        </is>
      </c>
      <c r="H5" s="86" t="inlineStr">
        <is>
          <t>Clean claims 30 days</t>
        </is>
      </c>
      <c r="I5" s="86" t="inlineStr">
        <is>
          <t>Unilateral by 60-day notice</t>
        </is>
      </c>
      <c r="J5" s="85" t="inlineStr">
        <is>
          <t>N</t>
        </is>
      </c>
      <c r="K5" s="85" t="inlineStr">
        <is>
          <t>Y</t>
        </is>
      </c>
      <c r="L5" s="85" t="inlineStr">
        <is>
          <t>Y</t>
        </is>
      </c>
      <c r="M5" s="86" t="inlineStr">
        <is>
          <t>Internal appeal → binding arb (Dallas)</t>
        </is>
      </c>
    </row>
    <row r="6" ht="22.5" customHeight="1" s="14">
      <c r="A6" s="90" t="inlineStr">
        <is>
          <t>UC-002</t>
        </is>
      </c>
      <c r="B6" s="91" t="inlineStr">
        <is>
          <t>Blue Cross Blue Shield</t>
        </is>
      </c>
      <c r="C6" s="91" t="inlineStr">
        <is>
          <t>Commercial</t>
        </is>
      </c>
      <c r="D6" s="91" t="inlineStr">
        <is>
          <t>3-yr initial, then 1-yr auto</t>
        </is>
      </c>
      <c r="E6" s="90" t="n">
        <v>90</v>
      </c>
      <c r="F6" s="90" t="inlineStr">
        <is>
          <t>CPI-U (capped 3%)</t>
        </is>
      </c>
      <c r="G6" s="91" t="inlineStr">
        <is>
          <t>Timely filing 120 days</t>
        </is>
      </c>
      <c r="H6" s="91" t="inlineStr">
        <is>
          <t>Clean claims 30 days</t>
        </is>
      </c>
      <c r="I6" s="91" t="inlineStr">
        <is>
          <t>Mutual written amendment</t>
        </is>
      </c>
      <c r="J6" s="90" t="inlineStr">
        <is>
          <t>N</t>
        </is>
      </c>
      <c r="K6" s="90" t="inlineStr">
        <is>
          <t>N</t>
        </is>
      </c>
      <c r="L6" s="90" t="inlineStr">
        <is>
          <t>N</t>
        </is>
      </c>
      <c r="M6" s="91" t="inlineStr">
        <is>
          <t>Mediation → AAA arbitration</t>
        </is>
      </c>
    </row>
    <row r="7" ht="22.5" customHeight="1" s="14">
      <c r="A7" s="85" t="inlineStr">
        <is>
          <t>UC-003</t>
        </is>
      </c>
      <c r="B7" s="86" t="inlineStr">
        <is>
          <t>UnitedHealthcare</t>
        </is>
      </c>
      <c r="C7" s="86" t="inlineStr">
        <is>
          <t>Commercial</t>
        </is>
      </c>
      <c r="D7" s="86" t="inlineStr">
        <is>
          <t>Evergreen</t>
        </is>
      </c>
      <c r="E7" s="85" t="n">
        <v>90</v>
      </c>
      <c r="F7" s="85" t="inlineStr">
        <is>
          <t>None</t>
        </is>
      </c>
      <c r="G7" s="86" t="inlineStr">
        <is>
          <t>Timely filing 90 days</t>
        </is>
      </c>
      <c r="H7" s="86" t="inlineStr">
        <is>
          <t>Clean claims 30 days</t>
        </is>
      </c>
      <c r="I7" s="86" t="inlineStr">
        <is>
          <t>Amendment by notice (30-day objection)</t>
        </is>
      </c>
      <c r="J7" s="85" t="inlineStr">
        <is>
          <t>N</t>
        </is>
      </c>
      <c r="K7" s="85" t="inlineStr">
        <is>
          <t>Y</t>
        </is>
      </c>
      <c r="L7" s="85" t="inlineStr">
        <is>
          <t>Y</t>
        </is>
      </c>
      <c r="M7" s="86" t="inlineStr">
        <is>
          <t>Optum dispute → arbitration</t>
        </is>
      </c>
    </row>
    <row r="8" ht="22.5" customHeight="1" s="14">
      <c r="A8" s="90" t="inlineStr">
        <is>
          <t>UC-004</t>
        </is>
      </c>
      <c r="B8" s="91" t="inlineStr">
        <is>
          <t>Aetna</t>
        </is>
      </c>
      <c r="C8" s="91" t="inlineStr">
        <is>
          <t>Commercial</t>
        </is>
      </c>
      <c r="D8" s="91" t="inlineStr">
        <is>
          <t>1-yr auto-renew</t>
        </is>
      </c>
      <c r="E8" s="90" t="n">
        <v>90</v>
      </c>
      <c r="F8" s="90" t="inlineStr">
        <is>
          <t>CPI (uncapped)</t>
        </is>
      </c>
      <c r="G8" s="91" t="inlineStr">
        <is>
          <t>Timely filing 120 days</t>
        </is>
      </c>
      <c r="H8" s="91" t="inlineStr">
        <is>
          <t>Clean claims 30 days</t>
        </is>
      </c>
      <c r="I8" s="91" t="inlineStr">
        <is>
          <t>Mutual written amendment</t>
        </is>
      </c>
      <c r="J8" s="90" t="inlineStr">
        <is>
          <t>N</t>
        </is>
      </c>
      <c r="K8" s="90" t="inlineStr">
        <is>
          <t>N</t>
        </is>
      </c>
      <c r="L8" s="90" t="inlineStr">
        <is>
          <t>Y</t>
        </is>
      </c>
      <c r="M8" s="91" t="inlineStr">
        <is>
          <t>Internal → external review</t>
        </is>
      </c>
    </row>
    <row r="9" ht="22.5" customHeight="1" s="14">
      <c r="A9" s="85" t="inlineStr">
        <is>
          <t>UC-005</t>
        </is>
      </c>
      <c r="B9" s="86" t="inlineStr">
        <is>
          <t>Cigna</t>
        </is>
      </c>
      <c r="C9" s="86" t="inlineStr">
        <is>
          <t>Commercial</t>
        </is>
      </c>
      <c r="D9" s="86" t="inlineStr">
        <is>
          <t>Evergreen</t>
        </is>
      </c>
      <c r="E9" s="85" t="n">
        <v>90</v>
      </c>
      <c r="F9" s="85" t="inlineStr">
        <is>
          <t>None</t>
        </is>
      </c>
      <c r="G9" s="86" t="inlineStr">
        <is>
          <t>Timely filing 90 days</t>
        </is>
      </c>
      <c r="H9" s="86" t="inlineStr">
        <is>
          <t>Clean claims 30 days</t>
        </is>
      </c>
      <c r="I9" s="86" t="inlineStr">
        <is>
          <t>Unilateral fee-schedule update (90-day)</t>
        </is>
      </c>
      <c r="J9" s="85" t="inlineStr">
        <is>
          <t>Y</t>
        </is>
      </c>
      <c r="K9" s="85" t="inlineStr">
        <is>
          <t>Y</t>
        </is>
      </c>
      <c r="L9" s="85" t="inlineStr">
        <is>
          <t>Y</t>
        </is>
      </c>
      <c r="M9" s="86" t="inlineStr">
        <is>
          <t>Cigna appeal → arbitration</t>
        </is>
      </c>
    </row>
    <row r="10" ht="22.5" customHeight="1" s="14">
      <c r="A10" s="90" t="inlineStr">
        <is>
          <t>UC-006</t>
        </is>
      </c>
      <c r="B10" s="91" t="inlineStr">
        <is>
          <t>Humana</t>
        </is>
      </c>
      <c r="C10" s="91" t="inlineStr">
        <is>
          <t>Commercial</t>
        </is>
      </c>
      <c r="D10" s="91" t="inlineStr">
        <is>
          <t>2-yr initial, 1-yr auto</t>
        </is>
      </c>
      <c r="E10" s="90" t="n">
        <v>120</v>
      </c>
      <c r="F10" s="90" t="inlineStr">
        <is>
          <t>Fixed 2.0%/yr</t>
        </is>
      </c>
      <c r="G10" s="91" t="inlineStr">
        <is>
          <t>Timely filing 90 days</t>
        </is>
      </c>
      <c r="H10" s="91" t="inlineStr">
        <is>
          <t>Clean claims 30 days</t>
        </is>
      </c>
      <c r="I10" s="91" t="inlineStr">
        <is>
          <t>Mutual amendment</t>
        </is>
      </c>
      <c r="J10" s="90" t="inlineStr">
        <is>
          <t>N</t>
        </is>
      </c>
      <c r="K10" s="90" t="inlineStr">
        <is>
          <t>N</t>
        </is>
      </c>
      <c r="L10" s="90" t="inlineStr">
        <is>
          <t>N</t>
        </is>
      </c>
      <c r="M10" s="91" t="inlineStr">
        <is>
          <t>Provider dispute → arbitration</t>
        </is>
      </c>
    </row>
    <row r="11" ht="22.5" customHeight="1" s="14">
      <c r="A11" s="85" t="inlineStr">
        <is>
          <t>UC-007</t>
        </is>
      </c>
      <c r="B11" s="86" t="inlineStr">
        <is>
          <t>Humana</t>
        </is>
      </c>
      <c r="C11" s="86" t="inlineStr">
        <is>
          <t>Medicare Advantage</t>
        </is>
      </c>
      <c r="D11" s="86" t="inlineStr">
        <is>
          <t>Evergreen</t>
        </is>
      </c>
      <c r="E11" s="85" t="n">
        <v>90</v>
      </c>
      <c r="F11" s="85" t="inlineStr">
        <is>
          <t>None</t>
        </is>
      </c>
      <c r="G11" s="86" t="inlineStr">
        <is>
          <t>Timely filing 90 days</t>
        </is>
      </c>
      <c r="H11" s="86" t="inlineStr">
        <is>
          <t>Clean claims 30 days</t>
        </is>
      </c>
      <c r="I11" s="86" t="inlineStr">
        <is>
          <t>Amendment by notice</t>
        </is>
      </c>
      <c r="J11" s="85" t="inlineStr">
        <is>
          <t>N</t>
        </is>
      </c>
      <c r="K11" s="85" t="inlineStr">
        <is>
          <t>Y</t>
        </is>
      </c>
      <c r="L11" s="85" t="inlineStr">
        <is>
          <t>Y</t>
        </is>
      </c>
      <c r="M11" s="86" t="inlineStr">
        <is>
          <t>MA grievance → CMS pathway</t>
        </is>
      </c>
    </row>
    <row r="12" ht="22.5" customHeight="1" s="14">
      <c r="A12" s="90" t="inlineStr">
        <is>
          <t>UC-008</t>
        </is>
      </c>
      <c r="B12" s="91" t="inlineStr">
        <is>
          <t>UnitedHealthcare</t>
        </is>
      </c>
      <c r="C12" s="91" t="inlineStr">
        <is>
          <t>Medicare Advantage</t>
        </is>
      </c>
      <c r="D12" s="91" t="inlineStr">
        <is>
          <t>Evergreen</t>
        </is>
      </c>
      <c r="E12" s="90" t="n">
        <v>90</v>
      </c>
      <c r="F12" s="90" t="inlineStr">
        <is>
          <t>None</t>
        </is>
      </c>
      <c r="G12" s="91" t="inlineStr">
        <is>
          <t>Timely filing 90 days</t>
        </is>
      </c>
      <c r="H12" s="91" t="inlineStr">
        <is>
          <t>Clean claims 30 days</t>
        </is>
      </c>
      <c r="I12" s="91" t="inlineStr">
        <is>
          <t>Amendment by notice (30-day)</t>
        </is>
      </c>
      <c r="J12" s="90" t="inlineStr">
        <is>
          <t>N</t>
        </is>
      </c>
      <c r="K12" s="90" t="inlineStr">
        <is>
          <t>Y</t>
        </is>
      </c>
      <c r="L12" s="90" t="inlineStr">
        <is>
          <t>Y</t>
        </is>
      </c>
      <c r="M12" s="91" t="inlineStr">
        <is>
          <t>Optum dispute</t>
        </is>
      </c>
    </row>
    <row r="13" ht="22.5" customHeight="1" s="14">
      <c r="A13" s="85" t="inlineStr">
        <is>
          <t>UC-009</t>
        </is>
      </c>
      <c r="B13" s="86" t="inlineStr">
        <is>
          <t>Aetna</t>
        </is>
      </c>
      <c r="C13" s="86" t="inlineStr">
        <is>
          <t>Medicare Advantage</t>
        </is>
      </c>
      <c r="D13" s="86" t="inlineStr">
        <is>
          <t>1-yr auto</t>
        </is>
      </c>
      <c r="E13" s="85" t="n">
        <v>90</v>
      </c>
      <c r="F13" s="85" t="inlineStr">
        <is>
          <t>None</t>
        </is>
      </c>
      <c r="G13" s="86" t="inlineStr">
        <is>
          <t>Timely filing 90 days</t>
        </is>
      </c>
      <c r="H13" s="86" t="inlineStr">
        <is>
          <t>Clean claims 30 days</t>
        </is>
      </c>
      <c r="I13" s="86" t="inlineStr">
        <is>
          <t>Mutual amendment</t>
        </is>
      </c>
      <c r="J13" s="85" t="inlineStr">
        <is>
          <t>N</t>
        </is>
      </c>
      <c r="K13" s="85" t="inlineStr">
        <is>
          <t>N</t>
        </is>
      </c>
      <c r="L13" s="85" t="inlineStr">
        <is>
          <t>N</t>
        </is>
      </c>
      <c r="M13" s="86" t="inlineStr">
        <is>
          <t>MA appeals</t>
        </is>
      </c>
    </row>
    <row r="14" ht="22.5" customHeight="1" s="14">
      <c r="A14" s="90" t="inlineStr">
        <is>
          <t>UC-010</t>
        </is>
      </c>
      <c r="B14" s="91" t="inlineStr">
        <is>
          <t>WellCare / Centene</t>
        </is>
      </c>
      <c r="C14" s="91" t="inlineStr">
        <is>
          <t>Medicare Advantage</t>
        </is>
      </c>
      <c r="D14" s="91" t="inlineStr">
        <is>
          <t>Evergreen</t>
        </is>
      </c>
      <c r="E14" s="90" t="n">
        <v>120</v>
      </c>
      <c r="F14" s="90" t="inlineStr">
        <is>
          <t>None</t>
        </is>
      </c>
      <c r="G14" s="91" t="inlineStr">
        <is>
          <t>Timely filing 90 days</t>
        </is>
      </c>
      <c r="H14" s="91" t="inlineStr">
        <is>
          <t>Clean claims 30 days</t>
        </is>
      </c>
      <c r="I14" s="91" t="inlineStr">
        <is>
          <t>Amendment by notice</t>
        </is>
      </c>
      <c r="J14" s="90" t="inlineStr">
        <is>
          <t>N</t>
        </is>
      </c>
      <c r="K14" s="90" t="inlineStr">
        <is>
          <t>Y</t>
        </is>
      </c>
      <c r="L14" s="90" t="inlineStr">
        <is>
          <t>Y</t>
        </is>
      </c>
      <c r="M14" s="91" t="inlineStr">
        <is>
          <t>Centene dispute</t>
        </is>
      </c>
    </row>
    <row r="15" ht="22.5" customHeight="1" s="14">
      <c r="A15" s="85" t="inlineStr">
        <is>
          <t>UC-011</t>
        </is>
      </c>
      <c r="B15" s="86" t="inlineStr">
        <is>
          <t>Aetna Better Health</t>
        </is>
      </c>
      <c r="C15" s="86" t="inlineStr">
        <is>
          <t>Medicaid MCO</t>
        </is>
      </c>
      <c r="D15" s="86" t="inlineStr">
        <is>
          <t>State-term (co-terminous w/ SCA)</t>
        </is>
      </c>
      <c r="E15" s="85" t="n">
        <v>90</v>
      </c>
      <c r="F15" s="85" t="inlineStr">
        <is>
          <t>Per state directive</t>
        </is>
      </c>
      <c r="G15" s="86" t="inlineStr">
        <is>
          <t>Timely filing 180 days</t>
        </is>
      </c>
      <c r="H15" s="86" t="inlineStr">
        <is>
          <t>Clean claims 30 days (interest)</t>
        </is>
      </c>
      <c r="I15" s="86" t="inlineStr">
        <is>
          <t>Amendment per state / regulatory</t>
        </is>
      </c>
      <c r="J15" s="85" t="inlineStr">
        <is>
          <t>N</t>
        </is>
      </c>
      <c r="K15" s="85" t="inlineStr">
        <is>
          <t>N</t>
        </is>
      </c>
      <c r="L15" s="85" t="inlineStr">
        <is>
          <t>Y</t>
        </is>
      </c>
      <c r="M15" s="86" t="inlineStr">
        <is>
          <t>State fair-hearing pathway</t>
        </is>
      </c>
    </row>
    <row r="16" ht="22.5" customHeight="1" s="14">
      <c r="A16" s="90" t="inlineStr">
        <is>
          <t>UC-012</t>
        </is>
      </c>
      <c r="B16" s="91" t="inlineStr">
        <is>
          <t>Centene (Medicaid MCO)</t>
        </is>
      </c>
      <c r="C16" s="91" t="inlineStr">
        <is>
          <t>Medicaid MCO</t>
        </is>
      </c>
      <c r="D16" s="91" t="inlineStr">
        <is>
          <t>State-term</t>
        </is>
      </c>
      <c r="E16" s="90" t="n">
        <v>90</v>
      </c>
      <c r="F16" s="90" t="inlineStr">
        <is>
          <t>Per state</t>
        </is>
      </c>
      <c r="G16" s="91" t="inlineStr">
        <is>
          <t>Timely filing 180 days</t>
        </is>
      </c>
      <c r="H16" s="91" t="inlineStr">
        <is>
          <t>Clean claims 30 days</t>
        </is>
      </c>
      <c r="I16" s="91" t="inlineStr">
        <is>
          <t>Amendment per state</t>
        </is>
      </c>
      <c r="J16" s="90" t="inlineStr">
        <is>
          <t>N</t>
        </is>
      </c>
      <c r="K16" s="90" t="inlineStr">
        <is>
          <t>N</t>
        </is>
      </c>
      <c r="L16" s="90" t="inlineStr">
        <is>
          <t>Y</t>
        </is>
      </c>
      <c r="M16" s="91" t="inlineStr">
        <is>
          <t>State fair hearing</t>
        </is>
      </c>
    </row>
    <row r="17" ht="22.5" customHeight="1" s="14">
      <c r="A17" s="85" t="inlineStr">
        <is>
          <t>UC-013</t>
        </is>
      </c>
      <c r="B17" s="86" t="inlineStr">
        <is>
          <t>Humana (Medicaid MCO)</t>
        </is>
      </c>
      <c r="C17" s="86" t="inlineStr">
        <is>
          <t>Medicaid MCO</t>
        </is>
      </c>
      <c r="D17" s="86" t="inlineStr">
        <is>
          <t>State-term</t>
        </is>
      </c>
      <c r="E17" s="85" t="n">
        <v>90</v>
      </c>
      <c r="F17" s="85" t="inlineStr">
        <is>
          <t>Per state</t>
        </is>
      </c>
      <c r="G17" s="86" t="inlineStr">
        <is>
          <t>Timely filing 180 days</t>
        </is>
      </c>
      <c r="H17" s="86" t="inlineStr">
        <is>
          <t>Clean claims 30 days</t>
        </is>
      </c>
      <c r="I17" s="86" t="inlineStr">
        <is>
          <t>Amendment per state</t>
        </is>
      </c>
      <c r="J17" s="85" t="inlineStr">
        <is>
          <t>N</t>
        </is>
      </c>
      <c r="K17" s="85" t="inlineStr">
        <is>
          <t>N</t>
        </is>
      </c>
      <c r="L17" s="85" t="inlineStr">
        <is>
          <t>Y</t>
        </is>
      </c>
      <c r="M17" s="86" t="inlineStr">
        <is>
          <t>State fair hearing</t>
        </is>
      </c>
    </row>
    <row r="18" ht="22.5" customHeight="1" s="14">
      <c r="A18" s="90" t="inlineStr">
        <is>
          <t>UC-014</t>
        </is>
      </c>
      <c r="B18" s="91" t="inlineStr">
        <is>
          <t>UnitedHealthcare Community Plan</t>
        </is>
      </c>
      <c r="C18" s="91" t="inlineStr">
        <is>
          <t>Medicaid MCO</t>
        </is>
      </c>
      <c r="D18" s="91" t="inlineStr">
        <is>
          <t>State-term</t>
        </is>
      </c>
      <c r="E18" s="90" t="n">
        <v>90</v>
      </c>
      <c r="F18" s="90" t="inlineStr">
        <is>
          <t>Per state</t>
        </is>
      </c>
      <c r="G18" s="91" t="inlineStr">
        <is>
          <t>Timely filing 180 days</t>
        </is>
      </c>
      <c r="H18" s="91" t="inlineStr">
        <is>
          <t>Clean claims 30 days</t>
        </is>
      </c>
      <c r="I18" s="91" t="inlineStr">
        <is>
          <t>Amendment per state</t>
        </is>
      </c>
      <c r="J18" s="90" t="inlineStr">
        <is>
          <t>N</t>
        </is>
      </c>
      <c r="K18" s="90" t="inlineStr">
        <is>
          <t>Y</t>
        </is>
      </c>
      <c r="L18" s="90" t="inlineStr">
        <is>
          <t>Y</t>
        </is>
      </c>
      <c r="M18" s="91" t="inlineStr">
        <is>
          <t>State fair hearing</t>
        </is>
      </c>
    </row>
    <row r="19" ht="22.5" customHeight="1" s="14">
      <c r="A19" s="85" t="inlineStr">
        <is>
          <t>UC-015</t>
        </is>
      </c>
      <c r="B19" s="86" t="inlineStr">
        <is>
          <t>Centene (Medicaid MCO)</t>
        </is>
      </c>
      <c r="C19" s="86" t="inlineStr">
        <is>
          <t>Medicaid MCO</t>
        </is>
      </c>
      <c r="D19" s="86" t="inlineStr">
        <is>
          <t>State-term (auto-renew)</t>
        </is>
      </c>
      <c r="E19" s="85" t="n">
        <v>90</v>
      </c>
      <c r="F19" s="85" t="inlineStr">
        <is>
          <t>Per state</t>
        </is>
      </c>
      <c r="G19" s="86" t="inlineStr">
        <is>
          <t>Timely filing 180 days</t>
        </is>
      </c>
      <c r="H19" s="86" t="inlineStr">
        <is>
          <t>Clean claims 30 days</t>
        </is>
      </c>
      <c r="I19" s="86" t="inlineStr">
        <is>
          <t>Amendment per state</t>
        </is>
      </c>
      <c r="J19" s="85" t="inlineStr">
        <is>
          <t>N</t>
        </is>
      </c>
      <c r="K19" s="85" t="inlineStr">
        <is>
          <t>N</t>
        </is>
      </c>
      <c r="L19" s="85" t="inlineStr">
        <is>
          <t>Y</t>
        </is>
      </c>
      <c r="M19" s="86" t="inlineStr">
        <is>
          <t>State fair hearing</t>
        </is>
      </c>
    </row>
    <row r="20" ht="22.5" customHeight="1" s="14">
      <c r="A20" s="90" t="inlineStr">
        <is>
          <t>UC-016</t>
        </is>
      </c>
      <c r="B20" s="91" t="inlineStr">
        <is>
          <t>Aetna Better Health</t>
        </is>
      </c>
      <c r="C20" s="91" t="inlineStr">
        <is>
          <t>Medicaid MCO</t>
        </is>
      </c>
      <c r="D20" s="91" t="inlineStr">
        <is>
          <t>State-term</t>
        </is>
      </c>
      <c r="E20" s="90" t="n">
        <v>90</v>
      </c>
      <c r="F20" s="90" t="inlineStr">
        <is>
          <t>Per state</t>
        </is>
      </c>
      <c r="G20" s="91" t="inlineStr">
        <is>
          <t>Timely filing 180 days</t>
        </is>
      </c>
      <c r="H20" s="91" t="inlineStr">
        <is>
          <t>Clean claims 30 days</t>
        </is>
      </c>
      <c r="I20" s="91" t="inlineStr">
        <is>
          <t>Amendment per state</t>
        </is>
      </c>
      <c r="J20" s="90" t="inlineStr">
        <is>
          <t>N</t>
        </is>
      </c>
      <c r="K20" s="90" t="inlineStr">
        <is>
          <t>N</t>
        </is>
      </c>
      <c r="L20" s="90" t="inlineStr">
        <is>
          <t>Y</t>
        </is>
      </c>
      <c r="M20" s="91" t="inlineStr">
        <is>
          <t>State fair hearing</t>
        </is>
      </c>
    </row>
    <row r="21" ht="22.5" customHeight="1" s="14">
      <c r="A21" s="85" t="inlineStr">
        <is>
          <t>UC-017</t>
        </is>
      </c>
      <c r="B21" s="86" t="inlineStr">
        <is>
          <t>UnitedHealthcare Community Plan</t>
        </is>
      </c>
      <c r="C21" s="86" t="inlineStr">
        <is>
          <t>Medicaid MCO</t>
        </is>
      </c>
      <c r="D21" s="86" t="inlineStr">
        <is>
          <t>State-term</t>
        </is>
      </c>
      <c r="E21" s="85" t="n">
        <v>90</v>
      </c>
      <c r="F21" s="85" t="inlineStr">
        <is>
          <t>Per state</t>
        </is>
      </c>
      <c r="G21" s="86" t="inlineStr">
        <is>
          <t>Timely filing 180 days</t>
        </is>
      </c>
      <c r="H21" s="86" t="inlineStr">
        <is>
          <t>Clean claims 30 days</t>
        </is>
      </c>
      <c r="I21" s="86" t="inlineStr">
        <is>
          <t>Amendment per state</t>
        </is>
      </c>
      <c r="J21" s="85" t="inlineStr">
        <is>
          <t>N</t>
        </is>
      </c>
      <c r="K21" s="85" t="inlineStr">
        <is>
          <t>Y</t>
        </is>
      </c>
      <c r="L21" s="85" t="inlineStr">
        <is>
          <t>Y</t>
        </is>
      </c>
      <c r="M21" s="86" t="inlineStr">
        <is>
          <t>State fair hearing</t>
        </is>
      </c>
    </row>
    <row r="22" ht="22.5" customHeight="1" s="14">
      <c r="A22" s="90" t="inlineStr">
        <is>
          <t>UC-018</t>
        </is>
      </c>
      <c r="B22" s="91" t="inlineStr">
        <is>
          <t>Healthy Blue (Elevance)</t>
        </is>
      </c>
      <c r="C22" s="91" t="inlineStr">
        <is>
          <t>Medicaid MCO</t>
        </is>
      </c>
      <c r="D22" s="91" t="inlineStr">
        <is>
          <t>State-term</t>
        </is>
      </c>
      <c r="E22" s="90" t="n">
        <v>90</v>
      </c>
      <c r="F22" s="90" t="inlineStr">
        <is>
          <t>Per state</t>
        </is>
      </c>
      <c r="G22" s="91" t="inlineStr">
        <is>
          <t>Timely filing 180 days</t>
        </is>
      </c>
      <c r="H22" s="91" t="inlineStr">
        <is>
          <t>Clean claims 30 days</t>
        </is>
      </c>
      <c r="I22" s="91" t="inlineStr">
        <is>
          <t>Amendment per state</t>
        </is>
      </c>
      <c r="J22" s="90" t="inlineStr">
        <is>
          <t>N</t>
        </is>
      </c>
      <c r="K22" s="90" t="inlineStr">
        <is>
          <t>N</t>
        </is>
      </c>
      <c r="L22" s="90" t="inlineStr">
        <is>
          <t>Y</t>
        </is>
      </c>
      <c r="M22" s="91" t="inlineStr">
        <is>
          <t>State fair hearing</t>
        </is>
      </c>
    </row>
    <row r="23" ht="22.5" customHeight="1" s="14">
      <c r="A23" s="85" t="inlineStr">
        <is>
          <t>UC-019</t>
        </is>
      </c>
      <c r="B23" s="86" t="inlineStr">
        <is>
          <t>Blue Cross Blue Shield (Exchange)</t>
        </is>
      </c>
      <c r="C23" s="86" t="inlineStr">
        <is>
          <t>Marketplace</t>
        </is>
      </c>
      <c r="D23" s="86" t="inlineStr">
        <is>
          <t>1-yr auto</t>
        </is>
      </c>
      <c r="E23" s="85" t="n">
        <v>90</v>
      </c>
      <c r="F23" s="85" t="inlineStr">
        <is>
          <t>None</t>
        </is>
      </c>
      <c r="G23" s="86" t="inlineStr">
        <is>
          <t>Timely filing 90 days</t>
        </is>
      </c>
      <c r="H23" s="86" t="inlineStr">
        <is>
          <t>Clean claims 30 days</t>
        </is>
      </c>
      <c r="I23" s="86" t="inlineStr">
        <is>
          <t>Amendment by notice</t>
        </is>
      </c>
      <c r="J23" s="85" t="inlineStr">
        <is>
          <t>N</t>
        </is>
      </c>
      <c r="K23" s="85" t="inlineStr">
        <is>
          <t>Y</t>
        </is>
      </c>
      <c r="L23" s="85" t="inlineStr">
        <is>
          <t>Y</t>
        </is>
      </c>
      <c r="M23" s="86" t="inlineStr">
        <is>
          <t>Internal → external review</t>
        </is>
      </c>
    </row>
    <row r="24" ht="22.5" customHeight="1" s="14">
      <c r="A24" s="90" t="inlineStr">
        <is>
          <t>UC-020</t>
        </is>
      </c>
      <c r="B24" s="91" t="inlineStr">
        <is>
          <t>Ambetter (Centene)</t>
        </is>
      </c>
      <c r="C24" s="91" t="inlineStr">
        <is>
          <t>Marketplace</t>
        </is>
      </c>
      <c r="D24" s="91" t="inlineStr">
        <is>
          <t>Evergreen</t>
        </is>
      </c>
      <c r="E24" s="90" t="n">
        <v>90</v>
      </c>
      <c r="F24" s="90" t="inlineStr">
        <is>
          <t>None</t>
        </is>
      </c>
      <c r="G24" s="91" t="inlineStr">
        <is>
          <t>Timely filing 120 days</t>
        </is>
      </c>
      <c r="H24" s="91" t="inlineStr">
        <is>
          <t>Clean claims 30 days</t>
        </is>
      </c>
      <c r="I24" s="91" t="inlineStr">
        <is>
          <t>Amendment by notice</t>
        </is>
      </c>
      <c r="J24" s="90" t="inlineStr">
        <is>
          <t>N</t>
        </is>
      </c>
      <c r="K24" s="90" t="inlineStr">
        <is>
          <t>N</t>
        </is>
      </c>
      <c r="L24" s="90" t="inlineStr">
        <is>
          <t>Y</t>
        </is>
      </c>
      <c r="M24" s="91" t="inlineStr">
        <is>
          <t>Centene dispute</t>
        </is>
      </c>
    </row>
    <row r="25" ht="22.5" customHeight="1" s="14">
      <c r="A25" s="85" t="inlineStr">
        <is>
          <t>UC-021</t>
        </is>
      </c>
      <c r="B25" s="86" t="inlineStr">
        <is>
          <t>Oscar Health</t>
        </is>
      </c>
      <c r="C25" s="86" t="inlineStr">
        <is>
          <t>Marketplace</t>
        </is>
      </c>
      <c r="D25" s="86" t="inlineStr">
        <is>
          <t>1-yr auto</t>
        </is>
      </c>
      <c r="E25" s="85" t="n">
        <v>120</v>
      </c>
      <c r="F25" s="85" t="inlineStr">
        <is>
          <t>Fixed 2.5%/yr</t>
        </is>
      </c>
      <c r="G25" s="86" t="inlineStr">
        <is>
          <t>Timely filing 90 days</t>
        </is>
      </c>
      <c r="H25" s="86" t="inlineStr">
        <is>
          <t>Clean claims 30 days</t>
        </is>
      </c>
      <c r="I25" s="86" t="inlineStr">
        <is>
          <t>Mutual amendment</t>
        </is>
      </c>
      <c r="J25" s="85" t="inlineStr">
        <is>
          <t>N</t>
        </is>
      </c>
      <c r="K25" s="85" t="inlineStr">
        <is>
          <t>N</t>
        </is>
      </c>
      <c r="L25" s="85" t="inlineStr">
        <is>
          <t>N</t>
        </is>
      </c>
      <c r="M25" s="86" t="inlineStr">
        <is>
          <t>Internal appeal</t>
        </is>
      </c>
    </row>
    <row r="26" ht="22.5" customHeight="1" s="14">
      <c r="A26" s="90" t="inlineStr">
        <is>
          <t>UC-022</t>
        </is>
      </c>
      <c r="B26" s="91" t="inlineStr">
        <is>
          <t>Coventry / Aetna Workers' Comp</t>
        </is>
      </c>
      <c r="C26" s="91" t="inlineStr">
        <is>
          <t>Workers' Comp</t>
        </is>
      </c>
      <c r="D26" s="91" t="inlineStr">
        <is>
          <t>Evergreen</t>
        </is>
      </c>
      <c r="E26" s="90" t="n">
        <v>90</v>
      </c>
      <c r="F26" s="90" t="inlineStr">
        <is>
          <t>Per state WC FS</t>
        </is>
      </c>
      <c r="G26" s="91" t="inlineStr">
        <is>
          <t>Timely filing per state</t>
        </is>
      </c>
      <c r="H26" s="91" t="inlineStr">
        <is>
          <t>Per state WC prompt-pay</t>
        </is>
      </c>
      <c r="I26" s="91" t="inlineStr">
        <is>
          <t>Amendment by notice</t>
        </is>
      </c>
      <c r="J26" s="90" t="inlineStr">
        <is>
          <t>N</t>
        </is>
      </c>
      <c r="K26" s="90" t="inlineStr">
        <is>
          <t>N</t>
        </is>
      </c>
      <c r="L26" s="90" t="inlineStr">
        <is>
          <t>N</t>
        </is>
      </c>
      <c r="M26" s="91" t="inlineStr">
        <is>
          <t>State WC pathway</t>
        </is>
      </c>
    </row>
    <row r="27">
      <c r="A27" s="85" t="inlineStr">
        <is>
          <t>UC-023</t>
        </is>
      </c>
      <c r="B27" s="86" t="inlineStr">
        <is>
          <t>One Call / MedRisk</t>
        </is>
      </c>
      <c r="C27" s="86" t="inlineStr">
        <is>
          <t>Workers' Comp</t>
        </is>
      </c>
      <c r="D27" s="86" t="inlineStr">
        <is>
          <t>Evergreen</t>
        </is>
      </c>
      <c r="E27" s="85" t="n">
        <v>60</v>
      </c>
      <c r="F27" s="85" t="inlineStr">
        <is>
          <t>Per state</t>
        </is>
      </c>
      <c r="G27" s="86" t="inlineStr">
        <is>
          <t>Per state</t>
        </is>
      </c>
      <c r="H27" s="86" t="inlineStr">
        <is>
          <t>Per state</t>
        </is>
      </c>
      <c r="I27" s="86" t="inlineStr">
        <is>
          <t>Amendment by notice</t>
        </is>
      </c>
      <c r="J27" s="85" t="inlineStr">
        <is>
          <t>N</t>
        </is>
      </c>
      <c r="K27" s="85" t="inlineStr">
        <is>
          <t>N</t>
        </is>
      </c>
      <c r="L27" s="85" t="inlineStr">
        <is>
          <t>N</t>
        </is>
      </c>
      <c r="M27" s="86" t="inlineStr">
        <is>
          <t>State WC pathway</t>
        </is>
      </c>
    </row>
    <row r="28">
      <c r="A28" s="90" t="inlineStr">
        <is>
          <t>UC-024</t>
        </is>
      </c>
      <c r="B28" s="91" t="inlineStr">
        <is>
          <t>MultiPlan / PHCS</t>
        </is>
      </c>
      <c r="C28" s="91" t="inlineStr">
        <is>
          <t>Network / Rental</t>
        </is>
      </c>
      <c r="D28" s="91" t="inlineStr">
        <is>
          <t>Evergreen</t>
        </is>
      </c>
      <c r="E28" s="90" t="n">
        <v>90</v>
      </c>
      <c r="F28" s="90" t="inlineStr">
        <is>
          <t>None</t>
        </is>
      </c>
      <c r="G28" s="91" t="inlineStr">
        <is>
          <t>Per payer</t>
        </is>
      </c>
      <c r="H28" s="91" t="inlineStr">
        <is>
          <t>Per payer</t>
        </is>
      </c>
      <c r="I28" s="91" t="inlineStr">
        <is>
          <t>Unilateral by notice</t>
        </is>
      </c>
      <c r="J28" s="90" t="inlineStr">
        <is>
          <t>N</t>
        </is>
      </c>
      <c r="K28" s="90" t="inlineStr">
        <is>
          <t>Y</t>
        </is>
      </c>
      <c r="L28" s="90" t="inlineStr">
        <is>
          <t>Y</t>
        </is>
      </c>
      <c r="M28" s="91" t="inlineStr">
        <is>
          <t>Per client payer</t>
        </is>
      </c>
    </row>
    <row r="29" ht="22.5" customHeight="1" s="14">
      <c r="A29" s="85" t="inlineStr">
        <is>
          <t>UC-025</t>
        </is>
      </c>
      <c r="B29" s="86" t="inlineStr">
        <is>
          <t>Blue Cross Blue Shield (HCSC)</t>
        </is>
      </c>
      <c r="C29" s="86" t="inlineStr">
        <is>
          <t>Commercial</t>
        </is>
      </c>
      <c r="D29" s="86" t="inlineStr">
        <is>
          <t>Evergreen (auto-renew 1-yr)</t>
        </is>
      </c>
      <c r="E29" s="85" t="n">
        <v>120</v>
      </c>
      <c r="F29" s="85" t="inlineStr">
        <is>
          <t>None</t>
        </is>
      </c>
      <c r="G29" s="86" t="inlineStr">
        <is>
          <t>Timely filing 95 days</t>
        </is>
      </c>
      <c r="H29" s="86" t="inlineStr">
        <is>
          <t>Clean claims 30/45 (state prompt-pay)</t>
        </is>
      </c>
      <c r="I29" s="86" t="inlineStr">
        <is>
          <t>Unilateral fee-schedule update (90-day)</t>
        </is>
      </c>
      <c r="J29" s="85" t="inlineStr">
        <is>
          <t>Y</t>
        </is>
      </c>
      <c r="K29" s="85" t="inlineStr">
        <is>
          <t>Y</t>
        </is>
      </c>
      <c r="L29" s="85" t="inlineStr">
        <is>
          <t>Y</t>
        </is>
      </c>
      <c r="M29" s="86" t="inlineStr">
        <is>
          <t>State DOI complaint / arbitration</t>
        </is>
      </c>
    </row>
    <row r="30" ht="22.5" customHeight="1" s="14">
      <c r="A30" s="90" t="inlineStr">
        <is>
          <t>UC-026</t>
        </is>
      </c>
      <c r="B30" s="91" t="inlineStr">
        <is>
          <t>UnitedHealthcare</t>
        </is>
      </c>
      <c r="C30" s="91" t="inlineStr">
        <is>
          <t>Commercial</t>
        </is>
      </c>
      <c r="D30" s="91" t="inlineStr">
        <is>
          <t>Evergreen</t>
        </is>
      </c>
      <c r="E30" s="90" t="n">
        <v>90</v>
      </c>
      <c r="F30" s="90" t="inlineStr">
        <is>
          <t>None</t>
        </is>
      </c>
      <c r="G30" s="91" t="inlineStr">
        <is>
          <t>Timely filing 95 days</t>
        </is>
      </c>
      <c r="H30" s="91" t="inlineStr">
        <is>
          <t>state prompt-pay 30/45</t>
        </is>
      </c>
      <c r="I30" s="91" t="inlineStr">
        <is>
          <t>Amendment by notice (30-day objection)</t>
        </is>
      </c>
      <c r="J30" s="90" t="inlineStr">
        <is>
          <t>N</t>
        </is>
      </c>
      <c r="K30" s="90" t="inlineStr">
        <is>
          <t>Y</t>
        </is>
      </c>
      <c r="L30" s="90" t="inlineStr">
        <is>
          <t>Y</t>
        </is>
      </c>
      <c r="M30" s="91" t="inlineStr">
        <is>
          <t>Optum dispute → arbitration</t>
        </is>
      </c>
    </row>
    <row r="31" ht="22.5" customHeight="1" s="14">
      <c r="A31" s="85" t="inlineStr">
        <is>
          <t>UC-027</t>
        </is>
      </c>
      <c r="B31" s="86" t="inlineStr">
        <is>
          <t>Aetna</t>
        </is>
      </c>
      <c r="C31" s="86" t="inlineStr">
        <is>
          <t>Commercial</t>
        </is>
      </c>
      <c r="D31" s="86" t="inlineStr">
        <is>
          <t>1-yr auto</t>
        </is>
      </c>
      <c r="E31" s="85" t="n">
        <v>90</v>
      </c>
      <c r="F31" s="85" t="inlineStr">
        <is>
          <t>CPI-U (capped 3.5%)</t>
        </is>
      </c>
      <c r="G31" s="86" t="inlineStr">
        <is>
          <t>Timely filing 95 days</t>
        </is>
      </c>
      <c r="H31" s="86" t="inlineStr">
        <is>
          <t>state prompt-pay 30/45</t>
        </is>
      </c>
      <c r="I31" s="86" t="inlineStr">
        <is>
          <t>Mutual amendment</t>
        </is>
      </c>
      <c r="J31" s="85" t="inlineStr">
        <is>
          <t>N</t>
        </is>
      </c>
      <c r="K31" s="85" t="inlineStr">
        <is>
          <t>N</t>
        </is>
      </c>
      <c r="L31" s="85" t="inlineStr">
        <is>
          <t>N</t>
        </is>
      </c>
      <c r="M31" s="86" t="inlineStr">
        <is>
          <t>State DOI / arbitration</t>
        </is>
      </c>
    </row>
    <row r="32" ht="22.5" customHeight="1" s="14">
      <c r="A32" s="90" t="inlineStr">
        <is>
          <t>UC-028</t>
        </is>
      </c>
      <c r="B32" s="91" t="inlineStr">
        <is>
          <t>Cigna</t>
        </is>
      </c>
      <c r="C32" s="91" t="inlineStr">
        <is>
          <t>Commercial</t>
        </is>
      </c>
      <c r="D32" s="91" t="inlineStr">
        <is>
          <t>Evergreen</t>
        </is>
      </c>
      <c r="E32" s="90" t="n">
        <v>90</v>
      </c>
      <c r="F32" s="90" t="inlineStr">
        <is>
          <t>None</t>
        </is>
      </c>
      <c r="G32" s="91" t="inlineStr">
        <is>
          <t>Timely filing 90 days</t>
        </is>
      </c>
      <c r="H32" s="91" t="inlineStr">
        <is>
          <t>state prompt-pay 30/45</t>
        </is>
      </c>
      <c r="I32" s="91" t="inlineStr">
        <is>
          <t>Unilateral fee update (90-day)</t>
        </is>
      </c>
      <c r="J32" s="90" t="inlineStr">
        <is>
          <t>Y</t>
        </is>
      </c>
      <c r="K32" s="90" t="inlineStr">
        <is>
          <t>Y</t>
        </is>
      </c>
      <c r="L32" s="90" t="inlineStr">
        <is>
          <t>Y</t>
        </is>
      </c>
      <c r="M32" s="91" t="inlineStr">
        <is>
          <t>Cigna appeal → arbitration</t>
        </is>
      </c>
    </row>
    <row r="33" ht="22.5" customHeight="1" s="14">
      <c r="A33" s="85" t="inlineStr">
        <is>
          <t>UC-029</t>
        </is>
      </c>
      <c r="B33" s="86" t="inlineStr">
        <is>
          <t>Humana</t>
        </is>
      </c>
      <c r="C33" s="86" t="inlineStr">
        <is>
          <t>Commercial</t>
        </is>
      </c>
      <c r="D33" s="86" t="inlineStr">
        <is>
          <t>2-yr initial, 1-yr auto</t>
        </is>
      </c>
      <c r="E33" s="85" t="n">
        <v>120</v>
      </c>
      <c r="F33" s="85" t="inlineStr">
        <is>
          <t>Fixed 2.0%/yr</t>
        </is>
      </c>
      <c r="G33" s="86" t="inlineStr">
        <is>
          <t>Timely filing 90 days</t>
        </is>
      </c>
      <c r="H33" s="86" t="inlineStr">
        <is>
          <t>state prompt-pay 30/45</t>
        </is>
      </c>
      <c r="I33" s="86" t="inlineStr">
        <is>
          <t>Mutual amendment</t>
        </is>
      </c>
      <c r="J33" s="85" t="inlineStr">
        <is>
          <t>N</t>
        </is>
      </c>
      <c r="K33" s="85" t="inlineStr">
        <is>
          <t>N</t>
        </is>
      </c>
      <c r="L33" s="85" t="inlineStr">
        <is>
          <t>N</t>
        </is>
      </c>
      <c r="M33" s="86" t="inlineStr">
        <is>
          <t>Provider dispute</t>
        </is>
      </c>
    </row>
    <row r="34" ht="22.5" customHeight="1" s="14">
      <c r="A34" s="90" t="inlineStr">
        <is>
          <t>UC-030</t>
        </is>
      </c>
      <c r="B34" s="91" t="inlineStr">
        <is>
          <t>Regional commercial plan</t>
        </is>
      </c>
      <c r="C34" s="91" t="inlineStr">
        <is>
          <t>Commercial</t>
        </is>
      </c>
      <c r="D34" s="91" t="inlineStr">
        <is>
          <t>1-yr auto</t>
        </is>
      </c>
      <c r="E34" s="90" t="n">
        <v>90</v>
      </c>
      <c r="F34" s="90" t="inlineStr">
        <is>
          <t>None</t>
        </is>
      </c>
      <c r="G34" s="91" t="inlineStr">
        <is>
          <t>Timely filing 95 days</t>
        </is>
      </c>
      <c r="H34" s="91" t="inlineStr">
        <is>
          <t>state prompt-pay 30/45</t>
        </is>
      </c>
      <c r="I34" s="91" t="inlineStr">
        <is>
          <t>Amendment by notice</t>
        </is>
      </c>
      <c r="J34" s="90" t="inlineStr">
        <is>
          <t>N</t>
        </is>
      </c>
      <c r="K34" s="90" t="inlineStr">
        <is>
          <t>N</t>
        </is>
      </c>
      <c r="L34" s="90" t="inlineStr">
        <is>
          <t>Y</t>
        </is>
      </c>
      <c r="M34" s="91" t="inlineStr">
        <is>
          <t>Internal appeal</t>
        </is>
      </c>
    </row>
    <row r="35" ht="22.5" customHeight="1" s="14">
      <c r="A35" s="85" t="inlineStr">
        <is>
          <t>UC-031</t>
        </is>
      </c>
      <c r="B35" s="86" t="inlineStr">
        <is>
          <t>UnitedHealthcare</t>
        </is>
      </c>
      <c r="C35" s="86" t="inlineStr">
        <is>
          <t>Medicare Advantage</t>
        </is>
      </c>
      <c r="D35" s="86" t="inlineStr">
        <is>
          <t>Evergreen</t>
        </is>
      </c>
      <c r="E35" s="85" t="n">
        <v>90</v>
      </c>
      <c r="F35" s="85" t="inlineStr">
        <is>
          <t>None</t>
        </is>
      </c>
      <c r="G35" s="86" t="inlineStr">
        <is>
          <t>Timely filing 90 days</t>
        </is>
      </c>
      <c r="H35" s="86" t="inlineStr">
        <is>
          <t>30 days</t>
        </is>
      </c>
      <c r="I35" s="86" t="inlineStr">
        <is>
          <t>Amendment by notice</t>
        </is>
      </c>
      <c r="J35" s="85" t="inlineStr">
        <is>
          <t>N</t>
        </is>
      </c>
      <c r="K35" s="85" t="inlineStr">
        <is>
          <t>Y</t>
        </is>
      </c>
      <c r="L35" s="85" t="inlineStr">
        <is>
          <t>Y</t>
        </is>
      </c>
      <c r="M35" s="86" t="inlineStr">
        <is>
          <t>Optum dispute</t>
        </is>
      </c>
    </row>
    <row r="36" ht="22.5" customHeight="1" s="14">
      <c r="A36" s="90" t="inlineStr">
        <is>
          <t>UC-032</t>
        </is>
      </c>
      <c r="B36" s="91" t="inlineStr">
        <is>
          <t>Humana</t>
        </is>
      </c>
      <c r="C36" s="91" t="inlineStr">
        <is>
          <t>Medicare Advantage</t>
        </is>
      </c>
      <c r="D36" s="91" t="inlineStr">
        <is>
          <t>Evergreen</t>
        </is>
      </c>
      <c r="E36" s="90" t="n">
        <v>90</v>
      </c>
      <c r="F36" s="90" t="inlineStr">
        <is>
          <t>None</t>
        </is>
      </c>
      <c r="G36" s="91" t="inlineStr">
        <is>
          <t>Timely filing 90 days</t>
        </is>
      </c>
      <c r="H36" s="91" t="inlineStr">
        <is>
          <t>30 days</t>
        </is>
      </c>
      <c r="I36" s="91" t="inlineStr">
        <is>
          <t>Amendment by notice</t>
        </is>
      </c>
      <c r="J36" s="90" t="inlineStr">
        <is>
          <t>N</t>
        </is>
      </c>
      <c r="K36" s="90" t="inlineStr">
        <is>
          <t>Y</t>
        </is>
      </c>
      <c r="L36" s="90" t="inlineStr">
        <is>
          <t>N</t>
        </is>
      </c>
      <c r="M36" s="91" t="inlineStr">
        <is>
          <t>MA appeals</t>
        </is>
      </c>
    </row>
    <row r="37" ht="22.5" customHeight="1" s="14">
      <c r="A37" s="85" t="inlineStr">
        <is>
          <t>UC-033</t>
        </is>
      </c>
      <c r="B37" s="86" t="inlineStr">
        <is>
          <t>WellCare / Centene</t>
        </is>
      </c>
      <c r="C37" s="86" t="inlineStr">
        <is>
          <t>Medicare Advantage</t>
        </is>
      </c>
      <c r="D37" s="86" t="inlineStr">
        <is>
          <t>1-yr auto</t>
        </is>
      </c>
      <c r="E37" s="85" t="n">
        <v>120</v>
      </c>
      <c r="F37" s="85" t="inlineStr">
        <is>
          <t>None</t>
        </is>
      </c>
      <c r="G37" s="86" t="inlineStr">
        <is>
          <t>Timely filing 90 days</t>
        </is>
      </c>
      <c r="H37" s="86" t="inlineStr">
        <is>
          <t>30 days</t>
        </is>
      </c>
      <c r="I37" s="86" t="inlineStr">
        <is>
          <t>Amendment by notice</t>
        </is>
      </c>
      <c r="J37" s="85" t="inlineStr">
        <is>
          <t>N</t>
        </is>
      </c>
      <c r="K37" s="85" t="inlineStr">
        <is>
          <t>Y</t>
        </is>
      </c>
      <c r="L37" s="85" t="inlineStr">
        <is>
          <t>Y</t>
        </is>
      </c>
      <c r="M37" s="86" t="inlineStr">
        <is>
          <t>Centene dispute</t>
        </is>
      </c>
    </row>
    <row r="38" ht="22.5" customHeight="1" s="14">
      <c r="A38" s="90" t="inlineStr">
        <is>
          <t>UC-034</t>
        </is>
      </c>
      <c r="B38" s="91" t="inlineStr">
        <is>
          <t>Aetna</t>
        </is>
      </c>
      <c r="C38" s="91" t="inlineStr">
        <is>
          <t>Medicare Advantage</t>
        </is>
      </c>
      <c r="D38" s="91" t="inlineStr">
        <is>
          <t>Evergreen</t>
        </is>
      </c>
      <c r="E38" s="90" t="n">
        <v>90</v>
      </c>
      <c r="F38" s="90" t="inlineStr">
        <is>
          <t>None</t>
        </is>
      </c>
      <c r="G38" s="91" t="inlineStr">
        <is>
          <t>Timely filing 90 days</t>
        </is>
      </c>
      <c r="H38" s="91" t="inlineStr">
        <is>
          <t>30 days</t>
        </is>
      </c>
      <c r="I38" s="91" t="inlineStr">
        <is>
          <t>Amendment by notice</t>
        </is>
      </c>
      <c r="J38" s="90" t="inlineStr">
        <is>
          <t>N</t>
        </is>
      </c>
      <c r="K38" s="90" t="inlineStr">
        <is>
          <t>Y</t>
        </is>
      </c>
      <c r="L38" s="90" t="inlineStr">
        <is>
          <t>Y</t>
        </is>
      </c>
      <c r="M38" s="91" t="inlineStr">
        <is>
          <t>MA appeals</t>
        </is>
      </c>
    </row>
    <row r="39" ht="22.5" customHeight="1" s="14">
      <c r="A39" s="85" t="inlineStr">
        <is>
          <t>UC-035</t>
        </is>
      </c>
      <c r="B39" s="86" t="inlineStr">
        <is>
          <t>Centene (Medicaid MCO)</t>
        </is>
      </c>
      <c r="C39" s="86" t="inlineStr">
        <is>
          <t>Medicaid MCO</t>
        </is>
      </c>
      <c r="D39" s="86" t="inlineStr">
        <is>
          <t>State-term</t>
        </is>
      </c>
      <c r="E39" s="85" t="n">
        <v>90</v>
      </c>
      <c r="F39" s="85" t="inlineStr">
        <is>
          <t>Per state directive</t>
        </is>
      </c>
      <c r="G39" s="86" t="inlineStr">
        <is>
          <t>Timely filing 95 days</t>
        </is>
      </c>
      <c r="H39" s="86" t="inlineStr">
        <is>
          <t>state Medicaid prompt-pay</t>
        </is>
      </c>
      <c r="I39" s="86" t="inlineStr">
        <is>
          <t>Amendment per state</t>
        </is>
      </c>
      <c r="J39" s="85" t="inlineStr">
        <is>
          <t>N</t>
        </is>
      </c>
      <c r="K39" s="85" t="inlineStr">
        <is>
          <t>N</t>
        </is>
      </c>
      <c r="L39" s="85" t="inlineStr">
        <is>
          <t>Y</t>
        </is>
      </c>
      <c r="M39" s="86" t="inlineStr">
        <is>
          <t>State fair hearing</t>
        </is>
      </c>
    </row>
    <row r="40" ht="22.5" customHeight="1" s="14">
      <c r="A40" s="90" t="inlineStr">
        <is>
          <t>UC-036</t>
        </is>
      </c>
      <c r="B40" s="91" t="inlineStr">
        <is>
          <t>UnitedHealthcare Community Plan</t>
        </is>
      </c>
      <c r="C40" s="91" t="inlineStr">
        <is>
          <t>Medicaid MCO</t>
        </is>
      </c>
      <c r="D40" s="91" t="inlineStr">
        <is>
          <t>State-term</t>
        </is>
      </c>
      <c r="E40" s="90" t="n">
        <v>90</v>
      </c>
      <c r="F40" s="90" t="inlineStr">
        <is>
          <t>Per state</t>
        </is>
      </c>
      <c r="G40" s="91" t="inlineStr">
        <is>
          <t>Timely filing 95 days</t>
        </is>
      </c>
      <c r="H40" s="91" t="inlineStr">
        <is>
          <t>state Medicaid prompt-pay</t>
        </is>
      </c>
      <c r="I40" s="91" t="inlineStr">
        <is>
          <t>Amendment per state</t>
        </is>
      </c>
      <c r="J40" s="90" t="inlineStr">
        <is>
          <t>N</t>
        </is>
      </c>
      <c r="K40" s="90" t="inlineStr">
        <is>
          <t>N</t>
        </is>
      </c>
      <c r="L40" s="90" t="inlineStr">
        <is>
          <t>Y</t>
        </is>
      </c>
      <c r="M40" s="91" t="inlineStr">
        <is>
          <t>State fair hearing</t>
        </is>
      </c>
    </row>
    <row r="41" ht="22.5" customHeight="1" s="14">
      <c r="A41" s="85" t="inlineStr">
        <is>
          <t>UC-037</t>
        </is>
      </c>
      <c r="B41" s="86" t="inlineStr">
        <is>
          <t>Amerigroup / Wellpoint</t>
        </is>
      </c>
      <c r="C41" s="86" t="inlineStr">
        <is>
          <t>Medicaid MCO</t>
        </is>
      </c>
      <c r="D41" s="86" t="inlineStr">
        <is>
          <t>State-term</t>
        </is>
      </c>
      <c r="E41" s="85" t="n">
        <v>90</v>
      </c>
      <c r="F41" s="85" t="inlineStr">
        <is>
          <t>Per state</t>
        </is>
      </c>
      <c r="G41" s="86" t="inlineStr">
        <is>
          <t>Timely filing 95 days</t>
        </is>
      </c>
      <c r="H41" s="86" t="inlineStr">
        <is>
          <t>state Medicaid prompt-pay</t>
        </is>
      </c>
      <c r="I41" s="86" t="inlineStr">
        <is>
          <t>Amendment per state</t>
        </is>
      </c>
      <c r="J41" s="85" t="inlineStr">
        <is>
          <t>N</t>
        </is>
      </c>
      <c r="K41" s="85" t="inlineStr">
        <is>
          <t>Y</t>
        </is>
      </c>
      <c r="L41" s="85" t="inlineStr">
        <is>
          <t>Y</t>
        </is>
      </c>
      <c r="M41" s="86" t="inlineStr">
        <is>
          <t>State fair hearing</t>
        </is>
      </c>
    </row>
    <row r="42" ht="22.5" customHeight="1" s="14">
      <c r="A42" s="90" t="inlineStr">
        <is>
          <t>UC-038</t>
        </is>
      </c>
      <c r="B42" s="91" t="inlineStr">
        <is>
          <t>Aetna Better Health</t>
        </is>
      </c>
      <c r="C42" s="91" t="inlineStr">
        <is>
          <t>Medicaid MCO</t>
        </is>
      </c>
      <c r="D42" s="91" t="inlineStr">
        <is>
          <t>State-term</t>
        </is>
      </c>
      <c r="E42" s="90" t="n">
        <v>90</v>
      </c>
      <c r="F42" s="90" t="inlineStr">
        <is>
          <t>Per state</t>
        </is>
      </c>
      <c r="G42" s="91" t="inlineStr">
        <is>
          <t>Timely filing 95 days</t>
        </is>
      </c>
      <c r="H42" s="91" t="inlineStr">
        <is>
          <t>state Medicaid prompt-pay</t>
        </is>
      </c>
      <c r="I42" s="91" t="inlineStr">
        <is>
          <t>Amendment per state</t>
        </is>
      </c>
      <c r="J42" s="90" t="inlineStr">
        <is>
          <t>N</t>
        </is>
      </c>
      <c r="K42" s="90" t="inlineStr">
        <is>
          <t>N</t>
        </is>
      </c>
      <c r="L42" s="90" t="inlineStr">
        <is>
          <t>Y</t>
        </is>
      </c>
      <c r="M42" s="91" t="inlineStr">
        <is>
          <t>State fair hearing</t>
        </is>
      </c>
    </row>
    <row r="43" ht="22.5" customHeight="1" s="14">
      <c r="A43" s="85" t="inlineStr">
        <is>
          <t>UC-039</t>
        </is>
      </c>
      <c r="B43" s="86" t="inlineStr">
        <is>
          <t>Community Health Plan (regional)</t>
        </is>
      </c>
      <c r="C43" s="86" t="inlineStr">
        <is>
          <t>Medicaid MCO</t>
        </is>
      </c>
      <c r="D43" s="86" t="inlineStr">
        <is>
          <t>State-term</t>
        </is>
      </c>
      <c r="E43" s="85" t="n">
        <v>120</v>
      </c>
      <c r="F43" s="85" t="inlineStr">
        <is>
          <t>Per state</t>
        </is>
      </c>
      <c r="G43" s="86" t="inlineStr">
        <is>
          <t>Timely filing 95 days</t>
        </is>
      </c>
      <c r="H43" s="86" t="inlineStr">
        <is>
          <t>state Medicaid prompt-pay</t>
        </is>
      </c>
      <c r="I43" s="86" t="inlineStr">
        <is>
          <t>Amendment per state</t>
        </is>
      </c>
      <c r="J43" s="85" t="inlineStr">
        <is>
          <t>N</t>
        </is>
      </c>
      <c r="K43" s="85" t="inlineStr">
        <is>
          <t>N</t>
        </is>
      </c>
      <c r="L43" s="85" t="inlineStr">
        <is>
          <t>Y</t>
        </is>
      </c>
      <c r="M43" s="86" t="inlineStr">
        <is>
          <t>State fair hearing</t>
        </is>
      </c>
    </row>
    <row r="44" ht="22.5" customHeight="1" s="14">
      <c r="A44" s="90" t="inlineStr">
        <is>
          <t>UC-040</t>
        </is>
      </c>
      <c r="B44" s="91" t="inlineStr">
        <is>
          <t>Molina Healthcare</t>
        </is>
      </c>
      <c r="C44" s="91" t="inlineStr">
        <is>
          <t>Medicaid MCO</t>
        </is>
      </c>
      <c r="D44" s="91" t="inlineStr">
        <is>
          <t>State-term</t>
        </is>
      </c>
      <c r="E44" s="90" t="n">
        <v>90</v>
      </c>
      <c r="F44" s="90" t="inlineStr">
        <is>
          <t>Per state</t>
        </is>
      </c>
      <c r="G44" s="91" t="inlineStr">
        <is>
          <t>Timely filing 95 days</t>
        </is>
      </c>
      <c r="H44" s="91" t="inlineStr">
        <is>
          <t>state Medicaid prompt-pay</t>
        </is>
      </c>
      <c r="I44" s="91" t="inlineStr">
        <is>
          <t>Amendment per state</t>
        </is>
      </c>
      <c r="J44" s="90" t="inlineStr">
        <is>
          <t>N</t>
        </is>
      </c>
      <c r="K44" s="90" t="inlineStr">
        <is>
          <t>N</t>
        </is>
      </c>
      <c r="L44" s="90" t="inlineStr">
        <is>
          <t>Y</t>
        </is>
      </c>
      <c r="M44" s="91" t="inlineStr">
        <is>
          <t>State fair hearing</t>
        </is>
      </c>
    </row>
    <row r="45" ht="22.5" customHeight="1" s="14">
      <c r="A45" s="85" t="inlineStr">
        <is>
          <t>UC-041</t>
        </is>
      </c>
      <c r="B45" s="86" t="inlineStr">
        <is>
          <t>Ambetter (Centene)</t>
        </is>
      </c>
      <c r="C45" s="86" t="inlineStr">
        <is>
          <t>Marketplace</t>
        </is>
      </c>
      <c r="D45" s="86" t="inlineStr">
        <is>
          <t>Evergreen</t>
        </is>
      </c>
      <c r="E45" s="85" t="n">
        <v>90</v>
      </c>
      <c r="F45" s="85" t="inlineStr">
        <is>
          <t>None</t>
        </is>
      </c>
      <c r="G45" s="86" t="inlineStr">
        <is>
          <t>Timely filing 95 days</t>
        </is>
      </c>
      <c r="H45" s="86" t="inlineStr">
        <is>
          <t>state prompt-pay 30/45</t>
        </is>
      </c>
      <c r="I45" s="86" t="inlineStr">
        <is>
          <t>Amendment by notice</t>
        </is>
      </c>
      <c r="J45" s="85" t="inlineStr">
        <is>
          <t>N</t>
        </is>
      </c>
      <c r="K45" s="85" t="inlineStr">
        <is>
          <t>N</t>
        </is>
      </c>
      <c r="L45" s="85" t="inlineStr">
        <is>
          <t>Y</t>
        </is>
      </c>
      <c r="M45" s="86" t="inlineStr">
        <is>
          <t>Centene dispute</t>
        </is>
      </c>
    </row>
    <row r="46" ht="22.5" customHeight="1" s="14">
      <c r="A46" s="90" t="inlineStr">
        <is>
          <t>UC-042</t>
        </is>
      </c>
      <c r="B46" s="91" t="inlineStr">
        <is>
          <t>Blue Cross Blue Shield (Exchange)</t>
        </is>
      </c>
      <c r="C46" s="91" t="inlineStr">
        <is>
          <t>Marketplace</t>
        </is>
      </c>
      <c r="D46" s="91" t="inlineStr">
        <is>
          <t>1-yr auto</t>
        </is>
      </c>
      <c r="E46" s="90" t="n">
        <v>90</v>
      </c>
      <c r="F46" s="90" t="inlineStr">
        <is>
          <t>None</t>
        </is>
      </c>
      <c r="G46" s="91" t="inlineStr">
        <is>
          <t>Timely filing 95 days</t>
        </is>
      </c>
      <c r="H46" s="91" t="inlineStr">
        <is>
          <t>state prompt-pay 30/45</t>
        </is>
      </c>
      <c r="I46" s="91" t="inlineStr">
        <is>
          <t>Amendment by notice</t>
        </is>
      </c>
      <c r="J46" s="90" t="inlineStr">
        <is>
          <t>N</t>
        </is>
      </c>
      <c r="K46" s="90" t="inlineStr">
        <is>
          <t>Y</t>
        </is>
      </c>
      <c r="L46" s="90" t="inlineStr">
        <is>
          <t>Y</t>
        </is>
      </c>
      <c r="M46" s="91" t="inlineStr">
        <is>
          <t>Internal → external</t>
        </is>
      </c>
    </row>
    <row r="47" ht="22.5" customHeight="1" s="14">
      <c r="A47" s="85" t="inlineStr">
        <is>
          <t>UC-043</t>
        </is>
      </c>
      <c r="B47" s="86" t="inlineStr">
        <is>
          <t>Devoted Health (delegated IPA)</t>
        </is>
      </c>
      <c r="C47" s="86" t="inlineStr">
        <is>
          <t>Medicare Advantage</t>
        </is>
      </c>
      <c r="D47" s="86" t="inlineStr">
        <is>
          <t>1-yr auto</t>
        </is>
      </c>
      <c r="E47" s="85" t="n">
        <v>120</v>
      </c>
      <c r="F47" s="85" t="inlineStr">
        <is>
          <t>Fixed 2.0%/yr PMPM</t>
        </is>
      </c>
      <c r="G47" s="86" t="inlineStr">
        <is>
          <t>N/A (cap)</t>
        </is>
      </c>
      <c r="H47" s="86" t="inlineStr">
        <is>
          <t>Monthly cap payment</t>
        </is>
      </c>
      <c r="I47" s="86" t="inlineStr">
        <is>
          <t>Mutual amendment</t>
        </is>
      </c>
      <c r="J47" s="85" t="inlineStr">
        <is>
          <t>N</t>
        </is>
      </c>
      <c r="K47" s="85" t="inlineStr">
        <is>
          <t>N</t>
        </is>
      </c>
      <c r="L47" s="85" t="inlineStr">
        <is>
          <t>N</t>
        </is>
      </c>
      <c r="M47" s="86" t="inlineStr">
        <is>
          <t>IPA JOC → arbitration</t>
        </is>
      </c>
    </row>
    <row r="48" ht="22.5" customHeight="1" s="14">
      <c r="A48" s="90" t="inlineStr">
        <is>
          <t>UC-044</t>
        </is>
      </c>
      <c r="B48" s="91" t="inlineStr">
        <is>
          <t>Regional ACO (commercial)</t>
        </is>
      </c>
      <c r="C48" s="91" t="inlineStr">
        <is>
          <t>Commercial</t>
        </is>
      </c>
      <c r="D48" s="91" t="inlineStr">
        <is>
          <t>2-yr initial, 1-yr auto</t>
        </is>
      </c>
      <c r="E48" s="90" t="n">
        <v>120</v>
      </c>
      <c r="F48" s="90" t="inlineStr">
        <is>
          <t>CPI-linked PMPM</t>
        </is>
      </c>
      <c r="G48" s="91" t="inlineStr">
        <is>
          <t>N/A (cap)</t>
        </is>
      </c>
      <c r="H48" s="91" t="inlineStr">
        <is>
          <t>Monthly + settlement</t>
        </is>
      </c>
      <c r="I48" s="91" t="inlineStr">
        <is>
          <t>Mutual amendment</t>
        </is>
      </c>
      <c r="J48" s="90" t="inlineStr">
        <is>
          <t>N</t>
        </is>
      </c>
      <c r="K48" s="90" t="inlineStr">
        <is>
          <t>N</t>
        </is>
      </c>
      <c r="L48" s="90" t="inlineStr">
        <is>
          <t>N</t>
        </is>
      </c>
      <c r="M48" s="91" t="inlineStr">
        <is>
          <t>ACO JOC</t>
        </is>
      </c>
    </row>
    <row r="49">
      <c r="A49" s="85" t="inlineStr">
        <is>
          <t>UC-045</t>
        </is>
      </c>
      <c r="B49" s="86" t="inlineStr">
        <is>
          <t>Regional IPA (delegated)</t>
        </is>
      </c>
      <c r="C49" s="86" t="inlineStr">
        <is>
          <t>Medicaid MCO</t>
        </is>
      </c>
      <c r="D49" s="86" t="inlineStr">
        <is>
          <t>1-yr auto</t>
        </is>
      </c>
      <c r="E49" s="85" t="n">
        <v>90</v>
      </c>
      <c r="F49" s="85" t="inlineStr">
        <is>
          <t>Per state</t>
        </is>
      </c>
      <c r="G49" s="86" t="inlineStr">
        <is>
          <t>N/A (cap)</t>
        </is>
      </c>
      <c r="H49" s="86" t="inlineStr">
        <is>
          <t>Monthly cap</t>
        </is>
      </c>
      <c r="I49" s="86" t="inlineStr">
        <is>
          <t>Amendment per state</t>
        </is>
      </c>
      <c r="J49" s="85" t="inlineStr">
        <is>
          <t>N</t>
        </is>
      </c>
      <c r="K49" s="85" t="inlineStr">
        <is>
          <t>N</t>
        </is>
      </c>
      <c r="L49" s="85" t="inlineStr">
        <is>
          <t>N</t>
        </is>
      </c>
      <c r="M49" s="86" t="inlineStr">
        <is>
          <t>IPA JOC</t>
        </is>
      </c>
    </row>
    <row r="50" ht="22.5" customHeight="1" s="14">
      <c r="A50" s="90" t="inlineStr">
        <is>
          <t>UC-046</t>
        </is>
      </c>
      <c r="B50" s="91" t="inlineStr">
        <is>
          <t>HealthSmart / TPA (self-funded)</t>
        </is>
      </c>
      <c r="C50" s="91" t="inlineStr">
        <is>
          <t>Commercial</t>
        </is>
      </c>
      <c r="D50" s="91" t="inlineStr">
        <is>
          <t>Evergreen</t>
        </is>
      </c>
      <c r="E50" s="90" t="n">
        <v>90</v>
      </c>
      <c r="F50" s="90" t="inlineStr">
        <is>
          <t>None</t>
        </is>
      </c>
      <c r="G50" s="91" t="inlineStr">
        <is>
          <t>Per TPA plan</t>
        </is>
      </c>
      <c r="H50" s="91" t="inlineStr">
        <is>
          <t>Per TPA plan</t>
        </is>
      </c>
      <c r="I50" s="91" t="inlineStr">
        <is>
          <t>Amendment by notice</t>
        </is>
      </c>
      <c r="J50" s="90" t="inlineStr">
        <is>
          <t>N</t>
        </is>
      </c>
      <c r="K50" s="90" t="inlineStr">
        <is>
          <t>N</t>
        </is>
      </c>
      <c r="L50" s="90" t="inlineStr">
        <is>
          <t>N</t>
        </is>
      </c>
      <c r="M50" s="91" t="inlineStr">
        <is>
          <t>Per plan document</t>
        </is>
      </c>
    </row>
    <row r="51"/>
    <row r="52" ht="36" customHeight="1" s="14">
      <c r="A52" s="98" t="inlineStr">
        <is>
          <t>Red “Y” flags provisions that warrant negotiation attention: MFN/rate-parity clauses, all-products clauses (force participation across all payer products), and downcoding payment policies. Timely-filing windows under 120 days and unilateral amendment mechanisms are additional focus areas noted in Key Flags.</t>
        </is>
      </c>
    </row>
  </sheetData>
  <mergeCells count="4">
    <mergeCell ref="A3:M3"/>
    <mergeCell ref="A2:M2"/>
    <mergeCell ref="A52:M52"/>
    <mergeCell ref="A1:M1"/>
  </mergeCells>
  <conditionalFormatting sqref="J5:L50">
    <cfRule type="cellIs" priority="2" operator="equal" dxfId="0">
      <formula>"Y"</formula>
    </cfRule>
  </conditionalFormatting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002545"/>
    <outlinePr summaryBelow="1" summaryRight="1"/>
    <pageSetUpPr/>
  </sheetPr>
  <dimension ref="A1:H24"/>
  <sheetViews>
    <sheetView showGridLines="0" zoomScaleNormal="100" workbookViewId="0">
      <pane ySplit="4" topLeftCell="A5" activePane="bottomLeft" state="frozen"/>
      <selection pane="bottomLeft" activeCell="A1" sqref="A1"/>
    </sheetView>
  </sheetViews>
  <sheetFormatPr baseColWidth="8" defaultColWidth="8.7109375" defaultRowHeight="15"/>
  <cols>
    <col width="10" customWidth="1" style="14" min="1" max="1"/>
    <col width="8" customWidth="1" style="14" min="2" max="2"/>
    <col width="26" customWidth="1" style="14" min="3" max="3"/>
    <col width="15" customWidth="1" style="14" min="4" max="4"/>
    <col width="13" customWidth="1" style="14" min="5" max="5"/>
    <col width="40" customWidth="1" style="14" min="6" max="6"/>
    <col width="46" customWidth="1" style="14" min="7" max="7"/>
    <col width="15" customWidth="1" style="14" min="8" max="8"/>
  </cols>
  <sheetData>
    <row r="1" ht="30" customHeight="1" s="14">
      <c r="A1" s="6" t="n"/>
    </row>
    <row r="2" ht="30" customHeight="1" s="14">
      <c r="A2" s="73" t="inlineStr">
        <is>
          <t>RENEGOTIATION PRIORITIES &amp; ACTION PLAN</t>
        </is>
      </c>
    </row>
    <row r="3" ht="18" customHeight="1" s="14">
      <c r="A3" s="74" t="inlineStr">
        <is>
          <t>Ranked opportunities for rate lift and contract-risk reduction  •  illustrative</t>
        </is>
      </c>
    </row>
    <row r="4" ht="21.75" customHeight="1" s="14">
      <c r="A4" s="84" t="inlineStr">
        <is>
          <t>Priority</t>
        </is>
      </c>
      <c r="B4" s="84" t="inlineStr">
        <is>
          <t>Ref #</t>
        </is>
      </c>
      <c r="C4" s="84" t="inlineStr">
        <is>
          <t>Payer / Product</t>
        </is>
      </c>
      <c r="D4" s="84" t="inlineStr">
        <is>
          <t>Line of Business</t>
        </is>
      </c>
      <c r="E4" s="84" t="inlineStr">
        <is>
          <t>Methodology</t>
        </is>
      </c>
      <c r="F4" s="84" t="inlineStr">
        <is>
          <t>Issue Identified</t>
        </is>
      </c>
      <c r="G4" s="84" t="inlineStr">
        <is>
          <t>Recommended Action</t>
        </is>
      </c>
      <c r="H4" s="84" t="inlineStr">
        <is>
          <t>Est. Opportunity</t>
        </is>
      </c>
    </row>
    <row r="5" ht="39.75" customHeight="1" s="14">
      <c r="A5" s="89" t="inlineStr">
        <is>
          <t>High</t>
        </is>
      </c>
      <c r="B5" s="85" t="inlineStr">
        <is>
          <t>UC-035</t>
        </is>
      </c>
      <c r="C5" s="86" t="inlineStr">
        <is>
          <t>Centene (Medicaid MCO) / Medicaid managed care</t>
        </is>
      </c>
      <c r="D5" s="86" t="inlineStr">
        <is>
          <t>Medicaid MCO</t>
        </is>
      </c>
      <c r="E5" s="85" t="inlineStr">
        <is>
          <t>Case Rate</t>
        </is>
      </c>
      <c r="F5" s="86" t="inlineStr">
        <is>
          <t>Largest Medicaid volume at below-market global S9083; state term expires 8/31/2026.</t>
        </is>
      </c>
      <c r="G5" s="86" t="inlineStr">
        <is>
          <t>Model directed-payment / state floor; file rate request ahead of renewal; benchmark vs. peer Medicaid MCOs.</t>
        </is>
      </c>
      <c r="H5" s="85" t="inlineStr">
        <is>
          <t>$$$ (volume)</t>
        </is>
      </c>
    </row>
    <row r="6" ht="39.75" customHeight="1" s="14">
      <c r="A6" s="89" t="inlineStr">
        <is>
          <t>High</t>
        </is>
      </c>
      <c r="B6" s="90" t="inlineStr">
        <is>
          <t>UC-001</t>
        </is>
      </c>
      <c r="C6" s="91" t="inlineStr">
        <is>
          <t>Blue Cross Blue Shield / Blue Choice PPO</t>
        </is>
      </c>
      <c r="D6" s="91" t="inlineStr">
        <is>
          <t>Commercial</t>
        </is>
      </c>
      <c r="E6" s="90" t="inlineStr">
        <is>
          <t>FFS</t>
        </is>
      </c>
      <c r="F6" s="91" t="inlineStr">
        <is>
          <t>Evergreen, no escalator, all-products + unilateral amendment; rate has eroded vs. inflation.</t>
        </is>
      </c>
      <c r="G6" s="91" t="inlineStr">
        <is>
          <t>Convert to fixed term with CPI escalator; strike unilateral-amendment; push %-of-Medicare up.</t>
        </is>
      </c>
      <c r="H6" s="90" t="inlineStr">
        <is>
          <t>$$$</t>
        </is>
      </c>
    </row>
    <row r="7" ht="39.75" customHeight="1" s="14">
      <c r="A7" s="89" t="inlineStr">
        <is>
          <t>High</t>
        </is>
      </c>
      <c r="B7" s="85" t="inlineStr">
        <is>
          <t>UC-002</t>
        </is>
      </c>
      <c r="C7" s="86" t="inlineStr">
        <is>
          <t>Blue Cross Blue Shield / BlueCare PPO</t>
        </is>
      </c>
      <c r="D7" s="86" t="inlineStr">
        <is>
          <t>Commercial</t>
        </is>
      </c>
      <c r="E7" s="85" t="inlineStr">
        <is>
          <t>Case Rate</t>
        </is>
      </c>
      <c r="F7" s="86" t="inlineStr">
        <is>
          <t>S9083 at $118 vs. commercial benchmark $150 (below market); renewal window 90 days.</t>
        </is>
      </c>
      <c r="G7" s="86" t="inlineStr">
        <is>
          <t>Rate request to benchmark; document acuity/quality; leverage Medicaid-adjacent access.</t>
        </is>
      </c>
      <c r="H7" s="85" t="inlineStr">
        <is>
          <t>$$$</t>
        </is>
      </c>
    </row>
    <row r="8" ht="39.75" customHeight="1" s="14">
      <c r="A8" s="89" t="inlineStr">
        <is>
          <t>High</t>
        </is>
      </c>
      <c r="B8" s="90" t="inlineStr">
        <is>
          <t>UC-003</t>
        </is>
      </c>
      <c r="C8" s="91" t="inlineStr">
        <is>
          <t>UnitedHealthcare / Choice Plus</t>
        </is>
      </c>
      <c r="D8" s="91" t="inlineStr">
        <is>
          <t>Commercial</t>
        </is>
      </c>
      <c r="E8" s="90" t="inlineStr">
        <is>
          <t>FFS</t>
        </is>
      </c>
      <c r="F8" s="91" t="inlineStr">
        <is>
          <t>Below-market %-of-Medicare, 90-day timely filing, evergreen, all-products.</t>
        </is>
      </c>
      <c r="G8" s="91" t="inlineStr">
        <is>
          <t>Rate increase + extend timely filing to 120 days; remove all-products; add escalator.</t>
        </is>
      </c>
      <c r="H8" s="90" t="inlineStr">
        <is>
          <t>$$$</t>
        </is>
      </c>
    </row>
    <row r="9" ht="39.75" customHeight="1" s="14">
      <c r="A9" s="89" t="inlineStr">
        <is>
          <t>High</t>
        </is>
      </c>
      <c r="B9" s="85" t="inlineStr">
        <is>
          <t>UC-005</t>
        </is>
      </c>
      <c r="C9" s="86" t="inlineStr">
        <is>
          <t>Cigna / Open Access Plus</t>
        </is>
      </c>
      <c r="D9" s="86" t="inlineStr">
        <is>
          <t>Commercial</t>
        </is>
      </c>
      <c r="E9" s="85" t="inlineStr">
        <is>
          <t>FFS</t>
        </is>
      </c>
      <c r="F9" s="86" t="inlineStr">
        <is>
          <t>MFN / rate-parity + unilateral fee-schedule update; all-products.</t>
        </is>
      </c>
      <c r="G9" s="86" t="inlineStr">
        <is>
          <t>Remove MFN and unilateral update rights; convert to mutual amendment; add escalator.</t>
        </is>
      </c>
      <c r="H9" s="85" t="inlineStr">
        <is>
          <t>$$</t>
        </is>
      </c>
    </row>
    <row r="10" ht="39.75" customHeight="1" s="14">
      <c r="A10" s="89" t="inlineStr">
        <is>
          <t>High</t>
        </is>
      </c>
      <c r="B10" s="90" t="inlineStr">
        <is>
          <t>UC-024</t>
        </is>
      </c>
      <c r="C10" s="91" t="inlineStr">
        <is>
          <t>MultiPlan / PHCS</t>
        </is>
      </c>
      <c r="D10" s="91" t="inlineStr">
        <is>
          <t>Network / Rental</t>
        </is>
      </c>
      <c r="E10" s="90" t="inlineStr">
        <is>
          <t>FFS</t>
        </is>
      </c>
      <c r="F10" s="91" t="inlineStr">
        <is>
          <t>Silent-PPO / network rental leased to unidentified payers; discount-off-billed.</t>
        </is>
      </c>
      <c r="G10" s="91" t="inlineStr">
        <is>
          <t>Audit downstream payers &amp; steerage; terminate or cap leasing; convert to fee-schedule floor.</t>
        </is>
      </c>
      <c r="H10" s="90" t="inlineStr">
        <is>
          <t>$$ (leakage)</t>
        </is>
      </c>
    </row>
    <row r="11" ht="39.75" customHeight="1" s="14">
      <c r="A11" s="89" t="inlineStr">
        <is>
          <t>High</t>
        </is>
      </c>
      <c r="B11" s="85" t="inlineStr">
        <is>
          <t>UC-025</t>
        </is>
      </c>
      <c r="C11" s="86" t="inlineStr">
        <is>
          <t>Blue Cross Blue Shield / Blue Choice PPO</t>
        </is>
      </c>
      <c r="D11" s="86" t="inlineStr">
        <is>
          <t>Commercial</t>
        </is>
      </c>
      <c r="E11" s="85" t="inlineStr">
        <is>
          <t>FFS</t>
        </is>
      </c>
      <c r="F11" s="86" t="inlineStr">
        <is>
          <t>MFN + unilateral update, evergreen, no escalator; state prompt-pay leverage available.</t>
        </is>
      </c>
      <c r="G11" s="86" t="inlineStr">
        <is>
          <t>Fixed term + CPI escalator; remove MFN/unilateral; enforce state prompt-pay interest.</t>
        </is>
      </c>
      <c r="H11" s="85" t="inlineStr">
        <is>
          <t>$$$</t>
        </is>
      </c>
    </row>
    <row r="12" ht="39.75" customHeight="1" s="14">
      <c r="A12" s="89" t="inlineStr">
        <is>
          <t>High</t>
        </is>
      </c>
      <c r="B12" s="90" t="inlineStr">
        <is>
          <t>UC-026</t>
        </is>
      </c>
      <c r="C12" s="91" t="inlineStr">
        <is>
          <t>UnitedHealthcare / Choice Plus</t>
        </is>
      </c>
      <c r="D12" s="91" t="inlineStr">
        <is>
          <t>Commercial</t>
        </is>
      </c>
      <c r="E12" s="90" t="inlineStr">
        <is>
          <t>FFS</t>
        </is>
      </c>
      <c r="F12" s="91" t="inlineStr">
        <is>
          <t>Below-market vs. commercial peers; evergreen; all-products.</t>
        </is>
      </c>
      <c r="G12" s="91" t="inlineStr">
        <is>
          <t>Rate increase to market; add escalator; remove all-products clause.</t>
        </is>
      </c>
      <c r="H12" s="90" t="inlineStr">
        <is>
          <t>$$$</t>
        </is>
      </c>
    </row>
    <row r="13" ht="39.75" customHeight="1" s="14">
      <c r="A13" s="89" t="inlineStr">
        <is>
          <t>High</t>
        </is>
      </c>
      <c r="B13" s="85" t="inlineStr">
        <is>
          <t>UC-036</t>
        </is>
      </c>
      <c r="C13" s="86" t="inlineStr">
        <is>
          <t>UnitedHealthcare CP / Medicaid managed care</t>
        </is>
      </c>
      <c r="D13" s="86" t="inlineStr">
        <is>
          <t>Medicaid MCO</t>
        </is>
      </c>
      <c r="E13" s="85" t="inlineStr">
        <is>
          <t>Case Rate</t>
        </is>
      </c>
      <c r="F13" s="86" t="inlineStr">
        <is>
          <t>High Medicaid volume, below-market S9083; co-terminous with SCA 8/31/2026.</t>
        </is>
      </c>
      <c r="G13" s="86" t="inlineStr">
        <is>
          <t>Coordinate reneg with peer Medicaid MCOs; pursue directed payments; document access value.</t>
        </is>
      </c>
      <c r="H13" s="85" t="inlineStr">
        <is>
          <t>$$$ (volume)</t>
        </is>
      </c>
    </row>
    <row r="14" ht="39.75" customHeight="1" s="14">
      <c r="A14" s="94" t="inlineStr">
        <is>
          <t>Medium</t>
        </is>
      </c>
      <c r="B14" s="90" t="inlineStr">
        <is>
          <t>UC-015</t>
        </is>
      </c>
      <c r="C14" s="91" t="inlineStr">
        <is>
          <t>Centene (Medicaid MCO) / Medicaid managed care</t>
        </is>
      </c>
      <c r="D14" s="91" t="inlineStr">
        <is>
          <t>Medicaid MCO</t>
        </is>
      </c>
      <c r="E14" s="90" t="inlineStr">
        <is>
          <t>Case Rate</t>
        </is>
      </c>
      <c r="F14" s="91" t="inlineStr">
        <is>
          <t>Below Medicaid managed care peer rates; renewal 12/31/2025 approaching.</t>
        </is>
      </c>
      <c r="G14" s="91" t="inlineStr">
        <is>
          <t>Align to peer floor; confirm directed-payment eligibility before renewal.</t>
        </is>
      </c>
      <c r="H14" s="90" t="inlineStr">
        <is>
          <t>$$</t>
        </is>
      </c>
    </row>
    <row r="15" ht="39.75" customHeight="1" s="14">
      <c r="A15" s="94" t="inlineStr">
        <is>
          <t>Medium</t>
        </is>
      </c>
      <c r="B15" s="85" t="inlineStr">
        <is>
          <t>UC-030</t>
        </is>
      </c>
      <c r="C15" s="86" t="inlineStr">
        <is>
          <t>Regional commercial plan / Commercial</t>
        </is>
      </c>
      <c r="D15" s="86" t="inlineStr">
        <is>
          <t>Commercial</t>
        </is>
      </c>
      <c r="E15" s="85" t="inlineStr">
        <is>
          <t>FFS</t>
        </is>
      </c>
      <c r="F15" s="86" t="inlineStr">
        <is>
          <t>Regional plan below-market; no escalator.</t>
        </is>
      </c>
      <c r="G15" s="86" t="inlineStr">
        <is>
          <t>Rate request + escalator; use regional ACO relationship as leverage.</t>
        </is>
      </c>
      <c r="H15" s="85" t="inlineStr">
        <is>
          <t>$$</t>
        </is>
      </c>
    </row>
    <row r="16" ht="39.75" customHeight="1" s="14">
      <c r="A16" s="94" t="inlineStr">
        <is>
          <t>Medium</t>
        </is>
      </c>
      <c r="B16" s="90" t="inlineStr">
        <is>
          <t>UC-032</t>
        </is>
      </c>
      <c r="C16" s="91" t="inlineStr">
        <is>
          <t>Humana MA / Case rate</t>
        </is>
      </c>
      <c r="D16" s="91" t="inlineStr">
        <is>
          <t>Medicare Advantage</t>
        </is>
      </c>
      <c r="E16" s="90" t="inlineStr">
        <is>
          <t>Case Rate</t>
        </is>
      </c>
      <c r="F16" s="91" t="inlineStr">
        <is>
          <t>MA case rate with no escalator.</t>
        </is>
      </c>
      <c r="G16" s="91" t="inlineStr">
        <is>
          <t>Add annual escalator; benchmark vs. MA peers; confirm level-independent scope.</t>
        </is>
      </c>
      <c r="H16" s="90" t="inlineStr">
        <is>
          <t>$$</t>
        </is>
      </c>
    </row>
    <row r="17" ht="39.75" customHeight="1" s="14">
      <c r="A17" s="94" t="inlineStr">
        <is>
          <t>Medium</t>
        </is>
      </c>
      <c r="B17" s="85" t="inlineStr">
        <is>
          <t>UC-020</t>
        </is>
      </c>
      <c r="C17" s="86" t="inlineStr">
        <is>
          <t>Ambetter / Exchange</t>
        </is>
      </c>
      <c r="D17" s="86" t="inlineStr">
        <is>
          <t>Marketplace</t>
        </is>
      </c>
      <c r="E17" s="85" t="inlineStr">
        <is>
          <t>Case Rate</t>
        </is>
      </c>
      <c r="F17" s="86" t="inlineStr">
        <is>
          <t>Evergreen, no escalator, all-products; Exchange case rate.</t>
        </is>
      </c>
      <c r="G17" s="86" t="inlineStr">
        <is>
          <t>Add escalator; remove all-products; fixed term.</t>
        </is>
      </c>
      <c r="H17" s="85" t="inlineStr">
        <is>
          <t>$$</t>
        </is>
      </c>
    </row>
    <row r="18" ht="39.75" customHeight="1" s="14">
      <c r="A18" s="94" t="inlineStr">
        <is>
          <t>Medium</t>
        </is>
      </c>
      <c r="B18" s="90" t="inlineStr">
        <is>
          <t>UC-043</t>
        </is>
      </c>
      <c r="C18" s="91" t="inlineStr">
        <is>
          <t>Devoted Health / MA cap</t>
        </is>
      </c>
      <c r="D18" s="91" t="inlineStr">
        <is>
          <t>Medicare Advantage</t>
        </is>
      </c>
      <c r="E18" s="90" t="inlineStr">
        <is>
          <t>Capitation</t>
        </is>
      </c>
      <c r="F18" s="91" t="inlineStr">
        <is>
          <t>PMPM $4.10 UC carve-in — cap adequacy vs. utilization unverified.</t>
        </is>
      </c>
      <c r="G18" s="91" t="inlineStr">
        <is>
          <t>Reconcile actual utilization vs. PMPM; renegotiate PMPM or add stop-loss / FFS carve-out.</t>
        </is>
      </c>
      <c r="H18" s="90" t="inlineStr">
        <is>
          <t>$$ (risk)</t>
        </is>
      </c>
    </row>
    <row r="19" ht="39.75" customHeight="1" s="14">
      <c r="A19" s="94" t="inlineStr">
        <is>
          <t>Medium</t>
        </is>
      </c>
      <c r="B19" s="85" t="inlineStr">
        <is>
          <t>UC-045</t>
        </is>
      </c>
      <c r="C19" s="86" t="inlineStr">
        <is>
          <t>Regional IPA (delegated) / Medicaid cap</t>
        </is>
      </c>
      <c r="D19" s="86" t="inlineStr">
        <is>
          <t>Medicaid MCO</t>
        </is>
      </c>
      <c r="E19" s="85" t="inlineStr">
        <is>
          <t>Capitation</t>
        </is>
      </c>
      <c r="F19" s="86" t="inlineStr">
        <is>
          <t>Low PMPM $2.90 — utilization risk.</t>
        </is>
      </c>
      <c r="G19" s="86" t="inlineStr">
        <is>
          <t>Reconcile utilization; seek PMPM lift or FFS floor.</t>
        </is>
      </c>
      <c r="H19" s="85" t="inlineStr">
        <is>
          <t>$$ (risk)</t>
        </is>
      </c>
    </row>
    <row r="20" ht="39.75" customHeight="1" s="14">
      <c r="A20" s="95" t="inlineStr">
        <is>
          <t>Low</t>
        </is>
      </c>
      <c r="B20" s="90" t="inlineStr">
        <is>
          <t>UC-029</t>
        </is>
      </c>
      <c r="C20" s="91" t="inlineStr">
        <is>
          <t>Humana / ChoiceCare</t>
        </is>
      </c>
      <c r="D20" s="91" t="inlineStr">
        <is>
          <t>Commercial</t>
        </is>
      </c>
      <c r="E20" s="90" t="inlineStr">
        <is>
          <t>Case Rate</t>
        </is>
      </c>
      <c r="F20" s="91" t="inlineStr">
        <is>
          <t>Above-market S9083 with escalator — favorable.</t>
        </is>
      </c>
      <c r="G20" s="91" t="inlineStr">
        <is>
          <t>Protect current rate &amp; escalator at renewal; use as benchmark anchor.</t>
        </is>
      </c>
      <c r="H20" s="90" t="inlineStr">
        <is>
          <t>Protect</t>
        </is>
      </c>
    </row>
    <row r="21" ht="39.75" customHeight="1" s="14">
      <c r="A21" s="95" t="inlineStr">
        <is>
          <t>Low</t>
        </is>
      </c>
      <c r="B21" s="85" t="inlineStr">
        <is>
          <t>UC-046</t>
        </is>
      </c>
      <c r="C21" s="86" t="inlineStr">
        <is>
          <t>HealthSmart / TPA (self-funded)</t>
        </is>
      </c>
      <c r="D21" s="86" t="inlineStr">
        <is>
          <t>Commercial</t>
        </is>
      </c>
      <c r="E21" s="85" t="inlineStr">
        <is>
          <t>FFS</t>
        </is>
      </c>
      <c r="F21" s="86" t="inlineStr">
        <is>
          <t>Strong direct rate (145% Medicare).</t>
        </is>
      </c>
      <c r="G21" s="86" t="inlineStr">
        <is>
          <t>Preserve; expand direct-employer / TPA channel where economics are best.</t>
        </is>
      </c>
      <c r="H21" s="85" t="inlineStr">
        <is>
          <t>Growth</t>
        </is>
      </c>
    </row>
    <row r="22" ht="39.75" customHeight="1" s="14">
      <c r="A22" s="96" t="inlineStr">
        <is>
          <t>Monitor</t>
        </is>
      </c>
      <c r="B22" s="90" t="inlineStr">
        <is>
          <t>UC-008</t>
        </is>
      </c>
      <c r="C22" s="91" t="inlineStr">
        <is>
          <t>UnitedHealthcare / AARP MA</t>
        </is>
      </c>
      <c r="D22" s="91" t="inlineStr">
        <is>
          <t>Medicare Advantage</t>
        </is>
      </c>
      <c r="E22" s="90" t="inlineStr">
        <is>
          <t>FFS</t>
        </is>
      </c>
      <c r="F22" s="91" t="inlineStr">
        <is>
          <t>MA at 100% Medicare, evergreen — limited near-term lift.</t>
        </is>
      </c>
      <c r="G22" s="91" t="inlineStr">
        <is>
          <t>Monitor MA policy; revisit if steerage/quality bonus available.</t>
        </is>
      </c>
      <c r="H22" s="90" t="inlineStr">
        <is>
          <t>—</t>
        </is>
      </c>
    </row>
    <row r="23"/>
    <row r="24" ht="36" customHeight="1" s="14">
      <c r="A24" s="98" t="inlineStr">
        <is>
          <t>Est. Opportunity is a directional indicator ($ = magnitude of annual rate/leakage impact), not a computed figure in this mockup. In a live engagement Fulcrum Health Partners quantifies each line using client volume (visits by payer), current vs. benchmark S9083, and modeled utilization for capitated arrangements.</t>
        </is>
      </c>
    </row>
  </sheetData>
  <mergeCells count="4">
    <mergeCell ref="A3:H3"/>
    <mergeCell ref="A2:H2"/>
    <mergeCell ref="A24:H24"/>
    <mergeCell ref="A1:H1"/>
  </mergeCells>
  <pageMargins left="0.75" right="0.75" top="1" bottom="1" header="0.511811023622047" footer="0.511811023622047"/>
  <pageSetup orientation="portrait" paperSize="9" horizontalDpi="300" verticalDpi="3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Fulcrum Health Partners</dc:creator>
  <dc:language xmlns:dc="http://purl.org/dc/elements/1.1/">en-US</dc:language>
  <dcterms:created xmlns:dcterms="http://purl.org/dc/terms/" xmlns:xsi="http://www.w3.org/2001/XMLSchema-instance" xsi:type="dcterms:W3CDTF">2026-07-21T21:56:38Z</dcterms:created>
  <dcterms:modified xmlns:dcterms="http://purl.org/dc/terms/" xmlns:xsi="http://www.w3.org/2001/XMLSchema-instance" xsi:type="dcterms:W3CDTF">2026-07-29T21:23:12Z</dcterms:modified>
  <cp:lastModifiedBy>Fulcrum Health Partners</cp:lastModifiedBy>
  <cp:revision>0</cp:revision>
</cp:coreProperties>
</file>